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Dpto de Licitações\Licitações2021\Pregão - 2021\Pregão 84-2021 - Corte de grama\"/>
    </mc:Choice>
  </mc:AlternateContent>
  <bookViews>
    <workbookView xWindow="0" yWindow="120" windowWidth="20490" windowHeight="7035" tabRatio="932"/>
  </bookViews>
  <sheets>
    <sheet name="Corte de grama Pregão 84-2021" sheetId="7" r:id="rId1"/>
    <sheet name="Plan1" sheetId="10" r:id="rId2"/>
  </sheets>
  <calcPr calcId="152511"/>
</workbook>
</file>

<file path=xl/calcChain.xml><?xml version="1.0" encoding="utf-8"?>
<calcChain xmlns="http://schemas.openxmlformats.org/spreadsheetml/2006/main">
  <c r="J34" i="7" l="1"/>
  <c r="B167" i="7" l="1"/>
  <c r="D250" i="7"/>
  <c r="A256" i="7"/>
  <c r="C233" i="7"/>
  <c r="D233" i="7" s="1"/>
  <c r="E233" i="7" s="1"/>
  <c r="D256" i="7" s="1"/>
  <c r="D239" i="7"/>
  <c r="E218" i="7" l="1"/>
  <c r="E217" i="7"/>
  <c r="E216" i="7"/>
  <c r="E215" i="7"/>
  <c r="E214" i="7"/>
  <c r="E213" i="7"/>
  <c r="E212" i="7"/>
  <c r="C239" i="7"/>
  <c r="E239" i="7" s="1"/>
  <c r="E243" i="7"/>
  <c r="E244" i="7"/>
  <c r="E245" i="7"/>
  <c r="E203" i="7"/>
  <c r="E202" i="7"/>
  <c r="E201" i="7"/>
  <c r="E200" i="7"/>
  <c r="E199" i="7"/>
  <c r="E198" i="7"/>
  <c r="E197" i="7"/>
  <c r="J130" i="7"/>
  <c r="J51" i="7"/>
  <c r="J56" i="7" s="1"/>
  <c r="J62" i="7" s="1"/>
  <c r="J33" i="7"/>
  <c r="J38" i="7" s="1"/>
  <c r="J49" i="7" s="1"/>
  <c r="J59" i="7" s="1"/>
  <c r="J66" i="7" s="1"/>
  <c r="J76" i="7" s="1"/>
  <c r="J86" i="7" s="1"/>
  <c r="J91" i="7" s="1"/>
  <c r="J97" i="7" s="1"/>
  <c r="J23" i="7"/>
  <c r="J30" i="7" s="1"/>
  <c r="E219" i="7" l="1"/>
  <c r="I105" i="7" s="1"/>
  <c r="I108" i="7" s="1"/>
  <c r="E204" i="7"/>
  <c r="J98" i="7" s="1"/>
  <c r="J101" i="7" s="1"/>
  <c r="J135" i="7" s="1"/>
  <c r="J78" i="7"/>
  <c r="J80" i="7"/>
  <c r="J82" i="7"/>
  <c r="J77" i="7"/>
  <c r="J69" i="7"/>
  <c r="J71" i="7"/>
  <c r="J67" i="7"/>
  <c r="J41" i="7"/>
  <c r="J43" i="7"/>
  <c r="J45" i="7"/>
  <c r="J39" i="7"/>
  <c r="J131" i="7"/>
  <c r="J79" i="7"/>
  <c r="J81" i="7"/>
  <c r="J83" i="7"/>
  <c r="J68" i="7"/>
  <c r="J70" i="7"/>
  <c r="J72" i="7"/>
  <c r="J40" i="7"/>
  <c r="J42" i="7"/>
  <c r="J44" i="7"/>
  <c r="J46" i="7"/>
  <c r="J35" i="7"/>
  <c r="J84" i="7" l="1"/>
  <c r="J92" i="7" s="1"/>
  <c r="J47" i="7"/>
  <c r="J61" i="7" s="1"/>
  <c r="J73" i="7"/>
  <c r="J133" i="7" s="1"/>
  <c r="I51" i="7" l="1"/>
  <c r="A259" i="7" l="1"/>
  <c r="A258" i="7"/>
  <c r="A257" i="7"/>
  <c r="A254" i="7"/>
  <c r="E187" i="7"/>
  <c r="E186" i="7"/>
  <c r="E185" i="7"/>
  <c r="E184" i="7"/>
  <c r="E183" i="7"/>
  <c r="E182" i="7"/>
  <c r="E181" i="7"/>
  <c r="E180" i="7"/>
  <c r="E179" i="7"/>
  <c r="E178" i="7"/>
  <c r="E177" i="7"/>
  <c r="D167" i="7"/>
  <c r="I160" i="7"/>
  <c r="I154" i="7"/>
  <c r="B142" i="7"/>
  <c r="B140" i="7"/>
  <c r="B135" i="7"/>
  <c r="B134" i="7"/>
  <c r="B133" i="7"/>
  <c r="B132" i="7"/>
  <c r="B131" i="7"/>
  <c r="I130" i="7"/>
  <c r="H120" i="7"/>
  <c r="H118" i="7"/>
  <c r="H88" i="7"/>
  <c r="H84" i="7"/>
  <c r="H73" i="7"/>
  <c r="I56" i="7"/>
  <c r="I62" i="7" s="1"/>
  <c r="H47" i="7"/>
  <c r="H36" i="7"/>
  <c r="I33" i="7"/>
  <c r="I38" i="7" s="1"/>
  <c r="I49" i="7" s="1"/>
  <c r="I59" i="7" s="1"/>
  <c r="I66" i="7" s="1"/>
  <c r="I76" i="7" s="1"/>
  <c r="I86" i="7" s="1"/>
  <c r="I91" i="7" s="1"/>
  <c r="I97" i="7" s="1"/>
  <c r="I23" i="7"/>
  <c r="I30" i="7" s="1"/>
  <c r="E250" i="7" l="1"/>
  <c r="D259" i="7" s="1"/>
  <c r="I39" i="7"/>
  <c r="J87" i="7"/>
  <c r="J88" i="7" s="1"/>
  <c r="J93" i="7" s="1"/>
  <c r="J94" i="7" s="1"/>
  <c r="J134" i="7" s="1"/>
  <c r="I70" i="7"/>
  <c r="I67" i="7"/>
  <c r="I78" i="7"/>
  <c r="I80" i="7"/>
  <c r="I82" i="7"/>
  <c r="I77" i="7"/>
  <c r="I69" i="7"/>
  <c r="I71" i="7"/>
  <c r="I41" i="7"/>
  <c r="I43" i="7"/>
  <c r="I45" i="7"/>
  <c r="I34" i="7"/>
  <c r="I79" i="7"/>
  <c r="I81" i="7"/>
  <c r="I83" i="7"/>
  <c r="I68" i="7"/>
  <c r="I72" i="7"/>
  <c r="I40" i="7"/>
  <c r="I42" i="7"/>
  <c r="I44" i="7"/>
  <c r="I46" i="7"/>
  <c r="I35" i="7"/>
  <c r="E188" i="7"/>
  <c r="I98" i="7" s="1"/>
  <c r="I101" i="7" s="1"/>
  <c r="I135" i="7" s="1"/>
  <c r="D257" i="7"/>
  <c r="E246" i="7"/>
  <c r="D258" i="7" s="1"/>
  <c r="I131" i="7"/>
  <c r="I87" i="7"/>
  <c r="I88" i="7" s="1"/>
  <c r="I93" i="7" s="1"/>
  <c r="D260" i="7" l="1"/>
  <c r="D262" i="7" s="1"/>
  <c r="I106" i="7" s="1"/>
  <c r="I36" i="7"/>
  <c r="I60" i="7" s="1"/>
  <c r="I73" i="7"/>
  <c r="I133" i="7" s="1"/>
  <c r="I84" i="7"/>
  <c r="I92" i="7" s="1"/>
  <c r="I94" i="7" s="1"/>
  <c r="I134" i="7" s="1"/>
  <c r="I47" i="7"/>
  <c r="I61" i="7" s="1"/>
  <c r="I140" i="7" l="1"/>
  <c r="I63" i="7"/>
  <c r="I132" i="7" s="1"/>
  <c r="I136" i="7" s="1"/>
  <c r="I138" i="7" l="1"/>
  <c r="J36" i="7" l="1"/>
  <c r="J60" i="7" s="1"/>
  <c r="J63" i="7" s="1"/>
  <c r="J132" i="7" s="1"/>
  <c r="J136" i="7" s="1"/>
  <c r="J138" i="7" l="1"/>
  <c r="I139" i="7" s="1"/>
  <c r="I141" i="7" s="1"/>
  <c r="I112" i="7" s="1"/>
  <c r="I113" i="7" l="1"/>
  <c r="I123" i="7" s="1"/>
  <c r="I125" i="7" s="1"/>
  <c r="I127" i="7" l="1"/>
  <c r="I116" i="7"/>
  <c r="I117" i="7"/>
  <c r="I115" i="7"/>
  <c r="I159" i="7" l="1"/>
  <c r="I162" i="7" s="1"/>
  <c r="I118" i="7"/>
  <c r="I142" i="7" l="1"/>
  <c r="I143" i="7" s="1"/>
  <c r="I161" i="7"/>
  <c r="G167" i="7" l="1"/>
  <c r="I144" i="7"/>
  <c r="H167" i="7" l="1"/>
  <c r="I167" i="7" s="1"/>
</calcChain>
</file>

<file path=xl/sharedStrings.xml><?xml version="1.0" encoding="utf-8"?>
<sst xmlns="http://schemas.openxmlformats.org/spreadsheetml/2006/main" count="377" uniqueCount="242">
  <si>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</si>
  <si>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</si>
  <si>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</si>
  <si>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</si>
  <si>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</si>
  <si>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</si>
  <si>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</si>
  <si>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</si>
  <si>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</si>
  <si>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</si>
  <si>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</si>
  <si>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</si>
  <si>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</si>
  <si>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</si>
  <si>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</si>
  <si>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</si>
  <si>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</si>
  <si>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</si>
  <si>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</si>
  <si>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</si>
  <si>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</si>
  <si>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</si>
  <si>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</si>
  <si>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</si>
  <si>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</si>
  <si>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</si>
  <si>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</si>
  <si>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</si>
  <si>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</si>
  <si>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</si>
  <si>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</si>
  <si>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</si>
  <si>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</si>
  <si>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</si>
  <si>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</si>
  <si>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</si>
  <si>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</si>
  <si>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</si>
  <si>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</si>
  <si>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</si>
  <si>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</si>
  <si>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</si>
  <si>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</si>
  <si>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</si>
  <si>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</si>
  <si>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</si>
  <si>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</si>
  <si>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</si>
  <si>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</si>
  <si>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</si>
  <si>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</si>
  <si>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</si>
  <si>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</si>
  <si>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</si>
  <si>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</si>
  <si>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</si>
  <si>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</si>
  <si>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</si>
  <si>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</si>
  <si>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</si>
  <si>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</si>
  <si>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</si>
  <si>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</si>
  <si>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</si>
  <si>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</si>
  <si>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</si>
  <si>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</si>
  <si>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</si>
  <si>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</si>
  <si>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</si>
  <si>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</si>
  <si>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</si>
  <si>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</si>
  <si>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</si>
  <si>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</si>
  <si>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</si>
  <si>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</si>
  <si>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</si>
  <si>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</si>
  <si>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</si>
  <si>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</si>
  <si>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</si>
  <si>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</si>
  <si>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</si>
  <si>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</si>
  <si>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</si>
  <si>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</si>
  <si>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</si>
  <si>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</si>
  <si>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</si>
  <si>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</si>
  <si>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</si>
  <si>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</si>
  <si>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 xml:space="preserve">Transporte 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</si>
  <si>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</si>
  <si>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</si>
  <si>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</si>
  <si>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</si>
  <si>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</si>
  <si>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</si>
  <si>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</si>
  <si>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</si>
  <si>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</si>
  <si>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</si>
  <si>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</si>
  <si>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</si>
  <si>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</si>
  <si>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</si>
  <si>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</si>
  <si>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TOTAL DO MÓDULO 3</t>
  </si>
  <si>
    <t>MÓDULO 4 – CUSTO DE REPOSIÇÃO DO PROFISSIONAL AUSENTE</t>
  </si>
  <si>
    <t>Submódulo 4.1 - Ausências Legais</t>
  </si>
  <si>
    <r>
      <t>Férias</t>
    </r>
    <r>
      <rPr>
        <sz val="10"/>
        <rFont val="Arial"/>
        <family val="2"/>
      </rPr>
      <t xml:space="preserve"> </t>
    </r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</si>
  <si>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</si>
  <si>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</si>
  <si>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</si>
  <si>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</si>
  <si>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</si>
  <si>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</si>
  <si>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</si>
  <si>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</si>
  <si>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</si>
  <si>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</si>
  <si>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</si>
  <si>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</si>
  <si>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</si>
  <si>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r>
      <rPr>
        <sz val="10"/>
        <rFont val="Arial"/>
        <family val="2"/>
      </rPr>
      <t>Férias e Adicional de Férias</t>
    </r>
  </si>
  <si>
    <t>QUADRO RESUMO DO CUSTO</t>
  </si>
  <si>
    <t>Céu Azul</t>
  </si>
  <si>
    <t>QUANTIDADE DE EMPREGADOS</t>
  </si>
  <si>
    <t>TOTAL DO CUSTO DOS EMPREGADOS</t>
  </si>
  <si>
    <t>Quantidade</t>
  </si>
  <si>
    <t>MÓDULO 7 – CUSTOS INDIRETOS, TRIBUTOS E LUCRO</t>
  </si>
  <si>
    <t>TOTAL DO MÓDULO 7</t>
  </si>
  <si>
    <t>TOTAL POR EMPREGADO</t>
  </si>
  <si>
    <t>VALOR (R$) MENSAL</t>
  </si>
  <si>
    <t>PREÇO TOTAL 12 MESES</t>
  </si>
  <si>
    <t>Item</t>
  </si>
  <si>
    <t xml:space="preserve">Item </t>
  </si>
  <si>
    <t>Unid</t>
  </si>
  <si>
    <t xml:space="preserve">serviços </t>
  </si>
  <si>
    <t>Tributos Estadual (especificar)</t>
  </si>
  <si>
    <t>Tipo de Serviços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</si>
  <si>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</si>
  <si>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</si>
  <si>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</si>
  <si>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</si>
  <si>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</si>
  <si>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</si>
  <si>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</si>
  <si>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</si>
  <si>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</si>
  <si>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Luva de proteção</t>
  </si>
  <si>
    <t>Protetor solar FPS 30</t>
  </si>
  <si>
    <t>frasco 120g</t>
  </si>
  <si>
    <t>Remuneração mensal de capital</t>
  </si>
  <si>
    <t>Planilha anexa - Módulo 5 - Uniformes e Equipamentos de Proteção Individual</t>
  </si>
  <si>
    <t>Outros</t>
  </si>
  <si>
    <t>Valor Mensal</t>
  </si>
  <si>
    <t xml:space="preserve">Custo mensal </t>
  </si>
  <si>
    <t>Custo Mensal</t>
  </si>
  <si>
    <t>valor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</si>
  <si>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</si>
  <si>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Boné/Chapéu</t>
  </si>
  <si>
    <t>Percentual da remuneração</t>
  </si>
  <si>
    <t>Percentual mensal de remuneração do capital =</t>
  </si>
  <si>
    <t>Protetor auricular</t>
  </si>
  <si>
    <t>Planilha Anexa - Módulo 6. Máquinas, Equipamentos e Ferramentas</t>
  </si>
  <si>
    <t>Rastelo</t>
  </si>
  <si>
    <t>Garrafa para água</t>
  </si>
  <si>
    <t xml:space="preserve">Outros (especificar) </t>
  </si>
  <si>
    <t xml:space="preserve">Exames admissionais, periódicos e demissionais </t>
  </si>
  <si>
    <t>Qtde estimada Mês</t>
  </si>
  <si>
    <t xml:space="preserve">total estimado mês </t>
  </si>
  <si>
    <t>Serviço de Corte de Grama e Roçada</t>
  </si>
  <si>
    <t>metros quadrados</t>
  </si>
  <si>
    <t>Corte de Grama e Roçada</t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</si>
  <si>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</si>
  <si>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TOTAL GERAL ( EMPREGADOS + MÁQUINAS, EQUIPAMENTOS, FERRAMENTAS)</t>
  </si>
  <si>
    <t>custo do m²</t>
  </si>
  <si>
    <t>total estimado para 12 meses</t>
  </si>
  <si>
    <t>5 - A. Uniformes e EPI's para Operador de Máquina Costal</t>
  </si>
  <si>
    <t>Botina de segurança</t>
  </si>
  <si>
    <t>Caneleira</t>
  </si>
  <si>
    <t>Avental  cortador de grama</t>
  </si>
  <si>
    <t>Óculo de proteção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</si>
  <si>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</si>
  <si>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</si>
  <si>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</si>
  <si>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</si>
  <si>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</si>
  <si>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</si>
  <si>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</si>
  <si>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</si>
  <si>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</si>
  <si>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</si>
  <si>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</si>
  <si>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</si>
  <si>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</si>
  <si>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</si>
  <si>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</si>
  <si>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</si>
  <si>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</si>
  <si>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Total Mês por máquina</t>
  </si>
  <si>
    <t>Quantidade de roçadeiras</t>
  </si>
  <si>
    <t>Custo total mensal das roçadeiras</t>
  </si>
  <si>
    <t>Quantidade mensal a executar</t>
  </si>
  <si>
    <t>6 - A. Ferramentas</t>
  </si>
  <si>
    <t>Pá lixo em metal</t>
  </si>
  <si>
    <t>Vassoura gari</t>
  </si>
  <si>
    <t>Total por Gari</t>
  </si>
  <si>
    <t>VALOR MENSAL  1 Operador Máq. Costal</t>
  </si>
  <si>
    <t>Total por Operador</t>
  </si>
  <si>
    <t>Valor Mensal por operador</t>
  </si>
  <si>
    <t>6 - A -  Máquinas =  Roçadeira Costal Min. 2,7 hp ou 38 cilindradas</t>
  </si>
  <si>
    <t>Carrinho gari cap. 100 litros</t>
  </si>
  <si>
    <t>Operador Maq Costal</t>
  </si>
  <si>
    <t xml:space="preserve">VALOR TOTAL MENSAL </t>
  </si>
  <si>
    <t xml:space="preserve">Valor Mensal de Ferramentas </t>
  </si>
  <si>
    <t xml:space="preserve">Valor Total </t>
  </si>
  <si>
    <t>Auxílio-Refeição/Alimentação  - Cla 13ª da CCT (Aux x 80% x 13/12)</t>
  </si>
  <si>
    <t>Assistência Médica e Familiar - Cla 15ª da CCT</t>
  </si>
  <si>
    <t>Assistência Social e Familiar - Cla 16ª da CCT</t>
  </si>
  <si>
    <t>Fundo de Formação Profissional - Cla 22ª da CCT</t>
  </si>
  <si>
    <t>Reposição por auxílio doença</t>
  </si>
  <si>
    <t>Multa do FGTS do Aviso Prévio Indenizado</t>
  </si>
  <si>
    <t>Multa do FGTS nas recisões sem justa causa</t>
  </si>
  <si>
    <t>Custo estim. c/manutenção (36 meses)</t>
  </si>
  <si>
    <t>Depreciação no período (36 meses)</t>
  </si>
  <si>
    <t>Saco de lixo 8 micra</t>
  </si>
  <si>
    <t>Valor Mensal por Varredor</t>
  </si>
  <si>
    <t>Tributos Municipais (ISSQN)</t>
  </si>
  <si>
    <t>Tributos Federais (Pis e Cofis)</t>
  </si>
  <si>
    <t>01/02/2021 - Siemaco</t>
  </si>
  <si>
    <t>VALOR MENSAL  1 servente</t>
  </si>
  <si>
    <t>VALOR TOTAL  DOS EMPREGADOS</t>
  </si>
  <si>
    <r>
      <t>Ferramentas (pá, vassoura, rastelo, saco de lixo, outros) (</t>
    </r>
    <r>
      <rPr>
        <b/>
        <sz val="10"/>
        <rFont val="Arial"/>
        <family val="2"/>
      </rPr>
      <t>Obrigtório anexar planilha com detalhamento)</t>
    </r>
  </si>
  <si>
    <t>MÓDULO 6 – Ferramentas, Máquinas Roçadeiras costais. Outros</t>
  </si>
  <si>
    <t>FERRAMENTAS, MÁQUINAS, EQUIPAMENTOS,</t>
  </si>
  <si>
    <t>5 - A. Uniformes e EPI's para servente</t>
  </si>
  <si>
    <t>Item 1 - Corte de Grama, Roçada e rastelagem</t>
  </si>
  <si>
    <t>Rastelagem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</si>
</sst>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%"/>
    <numFmt numFmtId="169" formatCode="0.000%"/>
    <numFmt numFmtId="170" formatCode="#,##0.00_ ;\-#,##0.00\ "/>
    <numFmt numFmtId="171" formatCode="_-* #,##0_-;\-* #,##0_-;_-* &quot;-&quot;??_-;_-@_-"/>
    <numFmt numFmtId="173" formatCode="0.0000"/>
    <numFmt numFmtId="175" formatCode="0.0000%"/>
    <numFmt numFmtId="176" formatCode="_-* #,##0.000_-;\-* #,##0.0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324">
    <xf numFmtId="0" fontId="0" fillId="0" borderId="0" xfId="0"/>
    <xf numFmtId="2" fontId="0" fillId="0" borderId="0" xfId="0" applyNumberFormat="1"/>
    <xf numFmtId="10" fontId="0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3" applyFont="1"/>
    <xf numFmtId="43" fontId="0" fillId="0" borderId="0" xfId="3" applyFont="1" applyBorder="1"/>
    <xf numFmtId="0" fontId="0" fillId="0" borderId="0" xfId="0" applyBorder="1"/>
    <xf numFmtId="0" fontId="0" fillId="0" borderId="44" xfId="0" applyBorder="1"/>
    <xf numFmtId="0" fontId="0" fillId="0" borderId="48" xfId="0" applyBorder="1"/>
    <xf numFmtId="0" fontId="0" fillId="0" borderId="36" xfId="0" applyBorder="1"/>
    <xf numFmtId="0" fontId="0" fillId="0" borderId="37" xfId="0" applyBorder="1"/>
    <xf numFmtId="0" fontId="9" fillId="2" borderId="2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43" fontId="9" fillId="2" borderId="50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0" fontId="0" fillId="0" borderId="53" xfId="0" applyBorder="1"/>
    <xf numFmtId="0" fontId="0" fillId="0" borderId="54" xfId="0" applyBorder="1"/>
    <xf numFmtId="0" fontId="0" fillId="0" borderId="49" xfId="0" applyBorder="1"/>
    <xf numFmtId="0" fontId="0" fillId="0" borderId="52" xfId="0" applyBorder="1"/>
    <xf numFmtId="0" fontId="11" fillId="0" borderId="44" xfId="0" applyFont="1" applyBorder="1" applyAlignment="1">
      <alignment vertical="center"/>
    </xf>
    <xf numFmtId="43" fontId="1" fillId="0" borderId="48" xfId="3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0" fillId="0" borderId="5" xfId="0" applyBorder="1"/>
    <xf numFmtId="0" fontId="0" fillId="0" borderId="5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3" fontId="1" fillId="0" borderId="0" xfId="3" applyFont="1" applyBorder="1" applyAlignment="1">
      <alignment vertical="center" wrapText="1"/>
    </xf>
    <xf numFmtId="43" fontId="1" fillId="0" borderId="0" xfId="3" applyFont="1" applyBorder="1" applyAlignment="1">
      <alignment wrapText="1"/>
    </xf>
    <xf numFmtId="0" fontId="1" fillId="0" borderId="5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3" fontId="1" fillId="0" borderId="16" xfId="3" applyFont="1" applyBorder="1" applyAlignment="1">
      <alignment vertical="center"/>
    </xf>
    <xf numFmtId="0" fontId="8" fillId="4" borderId="0" xfId="0" applyFont="1" applyFill="1"/>
    <xf numFmtId="0" fontId="0" fillId="0" borderId="0" xfId="0" applyAlignment="1">
      <alignment wrapText="1"/>
    </xf>
    <xf numFmtId="0" fontId="0" fillId="0" borderId="1" xfId="0" applyBorder="1"/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4" borderId="0" xfId="3" applyFont="1" applyFill="1"/>
    <xf numFmtId="43" fontId="8" fillId="4" borderId="0" xfId="3" applyFont="1" applyFill="1"/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center"/>
    </xf>
    <xf numFmtId="43" fontId="0" fillId="4" borderId="43" xfId="3" applyFont="1" applyFill="1" applyBorder="1"/>
    <xf numFmtId="43" fontId="0" fillId="4" borderId="0" xfId="3" applyFont="1" applyFill="1" applyBorder="1"/>
    <xf numFmtId="0" fontId="2" fillId="4" borderId="0" xfId="0" applyFont="1" applyFill="1" applyBorder="1" applyAlignment="1">
      <alignment horizontal="center" wrapText="1"/>
    </xf>
    <xf numFmtId="43" fontId="2" fillId="4" borderId="0" xfId="3" applyFont="1" applyFill="1" applyBorder="1" applyAlignment="1"/>
    <xf numFmtId="2" fontId="0" fillId="4" borderId="0" xfId="0" applyNumberFormat="1" applyFill="1" applyBorder="1"/>
    <xf numFmtId="2" fontId="2" fillId="4" borderId="43" xfId="0" applyNumberFormat="1" applyFont="1" applyFill="1" applyBorder="1"/>
    <xf numFmtId="2" fontId="2" fillId="4" borderId="0" xfId="0" applyNumberFormat="1" applyFont="1" applyFill="1" applyBorder="1"/>
    <xf numFmtId="2" fontId="0" fillId="4" borderId="0" xfId="0" applyNumberFormat="1" applyFill="1" applyBorder="1" applyAlignment="1">
      <alignment horizontal="right"/>
    </xf>
    <xf numFmtId="0" fontId="2" fillId="4" borderId="43" xfId="0" applyFont="1" applyFill="1" applyBorder="1" applyAlignment="1">
      <alignment horizontal="center"/>
    </xf>
    <xf numFmtId="43" fontId="2" fillId="4" borderId="0" xfId="3" applyFont="1" applyFill="1" applyBorder="1"/>
    <xf numFmtId="2" fontId="0" fillId="4" borderId="43" xfId="0" applyNumberFormat="1" applyFont="1" applyFill="1" applyBorder="1"/>
    <xf numFmtId="2" fontId="0" fillId="4" borderId="0" xfId="0" applyNumberFormat="1" applyFont="1" applyFill="1" applyBorder="1"/>
    <xf numFmtId="2" fontId="1" fillId="4" borderId="43" xfId="0" applyNumberFormat="1" applyFont="1" applyFill="1" applyBorder="1"/>
    <xf numFmtId="2" fontId="0" fillId="4" borderId="43" xfId="0" applyNumberFormat="1" applyFont="1" applyFill="1" applyBorder="1" applyAlignment="1">
      <alignment horizontal="center"/>
    </xf>
    <xf numFmtId="43" fontId="1" fillId="4" borderId="0" xfId="3" applyFont="1" applyFill="1" applyBorder="1"/>
    <xf numFmtId="170" fontId="2" fillId="4" borderId="0" xfId="3" applyNumberFormat="1" applyFont="1" applyFill="1" applyBorder="1" applyAlignment="1"/>
    <xf numFmtId="170" fontId="2" fillId="0" borderId="28" xfId="3" applyNumberFormat="1" applyFont="1" applyFill="1" applyBorder="1" applyAlignment="1">
      <alignment horizontal="center"/>
    </xf>
    <xf numFmtId="171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70" fontId="2" fillId="4" borderId="27" xfId="3" applyNumberFormat="1" applyFont="1" applyFill="1" applyBorder="1" applyAlignment="1">
      <alignment horizontal="center"/>
    </xf>
    <xf numFmtId="0" fontId="0" fillId="4" borderId="0" xfId="0" applyFill="1"/>
    <xf numFmtId="43" fontId="1" fillId="4" borderId="0" xfId="3" applyFont="1" applyFill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3" fontId="1" fillId="0" borderId="42" xfId="3" applyFont="1" applyBorder="1" applyAlignment="1">
      <alignment vertical="center"/>
    </xf>
    <xf numFmtId="0" fontId="0" fillId="0" borderId="58" xfId="0" applyBorder="1"/>
    <xf numFmtId="0" fontId="0" fillId="0" borderId="1" xfId="0" applyBorder="1"/>
    <xf numFmtId="43" fontId="2" fillId="4" borderId="1" xfId="3" applyFont="1" applyFill="1" applyBorder="1"/>
    <xf numFmtId="43" fontId="0" fillId="4" borderId="1" xfId="3" applyFont="1" applyFill="1" applyBorder="1"/>
    <xf numFmtId="0" fontId="2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0" fillId="4" borderId="29" xfId="0" applyFont="1" applyFill="1" applyBorder="1" applyAlignment="1"/>
    <xf numFmtId="0" fontId="1" fillId="4" borderId="12" xfId="0" applyFont="1" applyFill="1" applyBorder="1" applyAlignment="1"/>
    <xf numFmtId="0" fontId="1" fillId="4" borderId="43" xfId="0" applyFont="1" applyFill="1" applyBorder="1" applyAlignment="1"/>
    <xf numFmtId="3" fontId="0" fillId="4" borderId="29" xfId="0" applyNumberFormat="1" applyFont="1" applyFill="1" applyBorder="1" applyAlignment="1"/>
    <xf numFmtId="0" fontId="0" fillId="4" borderId="1" xfId="0" applyFont="1" applyFill="1" applyBorder="1" applyAlignment="1">
      <alignment wrapText="1"/>
    </xf>
    <xf numFmtId="166" fontId="2" fillId="4" borderId="29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43" fontId="0" fillId="4" borderId="29" xfId="3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10" fontId="3" fillId="4" borderId="1" xfId="2" applyNumberFormat="1" applyFont="1" applyFill="1" applyBorder="1" applyAlignment="1">
      <alignment horizontal="center"/>
    </xf>
    <xf numFmtId="10" fontId="1" fillId="4" borderId="1" xfId="2" applyNumberFormat="1" applyFill="1" applyBorder="1" applyAlignment="1">
      <alignment horizontal="center"/>
    </xf>
    <xf numFmtId="43" fontId="2" fillId="4" borderId="29" xfId="3" applyFont="1" applyFill="1" applyBorder="1" applyAlignment="1"/>
    <xf numFmtId="43" fontId="2" fillId="4" borderId="1" xfId="3" applyFont="1" applyFill="1" applyBorder="1" applyAlignment="1"/>
    <xf numFmtId="2" fontId="2" fillId="4" borderId="0" xfId="0" applyNumberFormat="1" applyFont="1" applyFill="1" applyBorder="1" applyAlignment="1"/>
    <xf numFmtId="10" fontId="0" fillId="4" borderId="1" xfId="0" applyNumberFormat="1" applyFill="1" applyBorder="1" applyAlignment="1">
      <alignment horizontal="center"/>
    </xf>
    <xf numFmtId="2" fontId="0" fillId="4" borderId="29" xfId="0" applyNumberFormat="1" applyFill="1" applyBorder="1"/>
    <xf numFmtId="2" fontId="0" fillId="4" borderId="1" xfId="0" applyNumberFormat="1" applyFill="1" applyBorder="1"/>
    <xf numFmtId="10" fontId="2" fillId="4" borderId="1" xfId="0" applyNumberFormat="1" applyFont="1" applyFill="1" applyBorder="1" applyAlignment="1">
      <alignment horizontal="center"/>
    </xf>
    <xf numFmtId="2" fontId="2" fillId="4" borderId="29" xfId="0" applyNumberFormat="1" applyFont="1" applyFill="1" applyBorder="1"/>
    <xf numFmtId="2" fontId="2" fillId="4" borderId="1" xfId="0" applyNumberFormat="1" applyFont="1" applyFill="1" applyBorder="1"/>
    <xf numFmtId="169" fontId="0" fillId="4" borderId="1" xfId="0" applyNumberFormat="1" applyFill="1" applyBorder="1" applyAlignment="1">
      <alignment horizontal="center"/>
    </xf>
    <xf numFmtId="2" fontId="0" fillId="4" borderId="29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43" fontId="0" fillId="4" borderId="1" xfId="3" applyFont="1" applyFill="1" applyBorder="1" applyAlignment="1">
      <alignment horizontal="center"/>
    </xf>
    <xf numFmtId="43" fontId="2" fillId="4" borderId="29" xfId="3" applyFont="1" applyFill="1" applyBorder="1"/>
    <xf numFmtId="2" fontId="0" fillId="4" borderId="29" xfId="0" applyNumberFormat="1" applyFont="1" applyFill="1" applyBorder="1"/>
    <xf numFmtId="2" fontId="0" fillId="4" borderId="1" xfId="0" applyNumberFormat="1" applyFont="1" applyFill="1" applyBorder="1"/>
    <xf numFmtId="169" fontId="0" fillId="4" borderId="1" xfId="0" applyNumberFormat="1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43" fontId="0" fillId="4" borderId="1" xfId="0" applyNumberFormat="1" applyFill="1" applyBorder="1"/>
    <xf numFmtId="0" fontId="2" fillId="4" borderId="29" xfId="0" applyFont="1" applyFill="1" applyBorder="1" applyAlignment="1">
      <alignment horizontal="center"/>
    </xf>
    <xf numFmtId="10" fontId="0" fillId="4" borderId="1" xfId="0" applyNumberFormat="1" applyFill="1" applyBorder="1" applyAlignment="1"/>
    <xf numFmtId="43" fontId="1" fillId="4" borderId="29" xfId="3" applyFont="1" applyFill="1" applyBorder="1"/>
    <xf numFmtId="43" fontId="0" fillId="4" borderId="29" xfId="3" applyFont="1" applyFill="1" applyBorder="1" applyAlignment="1">
      <alignment horizontal="center"/>
    </xf>
    <xf numFmtId="10" fontId="1" fillId="4" borderId="1" xfId="2" applyNumberFormat="1" applyFill="1" applyBorder="1" applyAlignment="1"/>
    <xf numFmtId="168" fontId="1" fillId="4" borderId="1" xfId="2" applyNumberFormat="1" applyFill="1" applyBorder="1" applyAlignment="1"/>
    <xf numFmtId="9" fontId="1" fillId="4" borderId="1" xfId="2" applyFill="1" applyBorder="1" applyAlignment="1"/>
    <xf numFmtId="0" fontId="6" fillId="4" borderId="41" xfId="0" applyFont="1" applyFill="1" applyBorder="1" applyAlignment="1">
      <alignment horizontal="center"/>
    </xf>
    <xf numFmtId="10" fontId="6" fillId="4" borderId="42" xfId="2" applyNumberFormat="1" applyFont="1" applyFill="1" applyBorder="1" applyAlignment="1"/>
    <xf numFmtId="2" fontId="6" fillId="4" borderId="42" xfId="0" applyNumberFormat="1" applyFont="1" applyFill="1" applyBorder="1"/>
    <xf numFmtId="0" fontId="6" fillId="4" borderId="43" xfId="0" applyFont="1" applyFill="1" applyBorder="1" applyAlignment="1">
      <alignment horizontal="center"/>
    </xf>
    <xf numFmtId="10" fontId="6" fillId="4" borderId="0" xfId="2" applyNumberFormat="1" applyFont="1" applyFill="1" applyBorder="1" applyAlignment="1"/>
    <xf numFmtId="2" fontId="6" fillId="4" borderId="0" xfId="0" applyNumberFormat="1" applyFont="1" applyFill="1" applyBorder="1"/>
    <xf numFmtId="0" fontId="5" fillId="4" borderId="43" xfId="0" applyFont="1" applyFill="1" applyBorder="1"/>
    <xf numFmtId="0" fontId="6" fillId="4" borderId="0" xfId="0" applyFont="1" applyFill="1" applyBorder="1" applyAlignment="1">
      <alignment horizontal="left"/>
    </xf>
    <xf numFmtId="43" fontId="6" fillId="4" borderId="0" xfId="3" applyFont="1" applyFill="1" applyBorder="1"/>
    <xf numFmtId="0" fontId="6" fillId="4" borderId="26" xfId="0" applyFont="1" applyFill="1" applyBorder="1" applyAlignment="1">
      <alignment horizontal="center"/>
    </xf>
    <xf numFmtId="10" fontId="6" fillId="4" borderId="27" xfId="2" applyNumberFormat="1" applyFont="1" applyFill="1" applyBorder="1" applyAlignment="1"/>
    <xf numFmtId="43" fontId="6" fillId="4" borderId="27" xfId="3" applyFont="1" applyFill="1" applyBorder="1"/>
    <xf numFmtId="43" fontId="1" fillId="4" borderId="1" xfId="3" applyFont="1" applyFill="1" applyBorder="1"/>
    <xf numFmtId="170" fontId="2" fillId="4" borderId="26" xfId="3" applyNumberFormat="1" applyFont="1" applyFill="1" applyBorder="1" applyAlignment="1">
      <alignment horizontal="center"/>
    </xf>
    <xf numFmtId="2" fontId="0" fillId="4" borderId="0" xfId="0" applyNumberFormat="1" applyFill="1"/>
    <xf numFmtId="0" fontId="2" fillId="4" borderId="23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20" xfId="0" applyFont="1" applyFill="1" applyBorder="1" applyAlignment="1"/>
    <xf numFmtId="2" fontId="1" fillId="4" borderId="17" xfId="0" applyNumberFormat="1" applyFont="1" applyFill="1" applyBorder="1"/>
    <xf numFmtId="0" fontId="1" fillId="4" borderId="21" xfId="0" applyFont="1" applyFill="1" applyBorder="1" applyAlignment="1"/>
    <xf numFmtId="2" fontId="1" fillId="4" borderId="18" xfId="0" applyNumberFormat="1" applyFont="1" applyFill="1" applyBorder="1"/>
    <xf numFmtId="0" fontId="2" fillId="4" borderId="12" xfId="0" applyFont="1" applyFill="1" applyBorder="1" applyAlignment="1"/>
    <xf numFmtId="0" fontId="2" fillId="4" borderId="21" xfId="0" applyFont="1" applyFill="1" applyBorder="1" applyAlignment="1"/>
    <xf numFmtId="0" fontId="1" fillId="4" borderId="16" xfId="0" applyFont="1" applyFill="1" applyBorder="1" applyAlignment="1"/>
    <xf numFmtId="0" fontId="1" fillId="4" borderId="22" xfId="0" applyFont="1" applyFill="1" applyBorder="1" applyAlignment="1"/>
    <xf numFmtId="2" fontId="1" fillId="4" borderId="19" xfId="0" applyNumberFormat="1" applyFont="1" applyFill="1" applyBorder="1"/>
    <xf numFmtId="2" fontId="2" fillId="4" borderId="13" xfId="0" applyNumberFormat="1" applyFont="1" applyFill="1" applyBorder="1"/>
    <xf numFmtId="0" fontId="1" fillId="4" borderId="2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2" fontId="1" fillId="4" borderId="8" xfId="0" applyNumberFormat="1" applyFont="1" applyFill="1" applyBorder="1"/>
    <xf numFmtId="0" fontId="1" fillId="4" borderId="5" xfId="0" applyFont="1" applyFill="1" applyBorder="1" applyAlignment="1">
      <alignment horizontal="center"/>
    </xf>
    <xf numFmtId="2" fontId="1" fillId="4" borderId="4" xfId="0" applyNumberFormat="1" applyFont="1" applyFill="1" applyBorder="1"/>
    <xf numFmtId="167" fontId="2" fillId="4" borderId="1" xfId="1" applyFont="1" applyFill="1" applyBorder="1" applyAlignment="1">
      <alignment horizontal="center" wrapText="1"/>
    </xf>
    <xf numFmtId="43" fontId="2" fillId="4" borderId="1" xfId="3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171" fontId="0" fillId="4" borderId="1" xfId="3" applyNumberFormat="1" applyFont="1" applyFill="1" applyBorder="1"/>
    <xf numFmtId="2" fontId="0" fillId="4" borderId="1" xfId="0" applyNumberFormat="1" applyFill="1" applyBorder="1" applyAlignment="1">
      <alignment wrapText="1"/>
    </xf>
    <xf numFmtId="173" fontId="0" fillId="4" borderId="1" xfId="0" applyNumberFormat="1" applyFill="1" applyBorder="1"/>
    <xf numFmtId="0" fontId="2" fillId="4" borderId="1" xfId="0" applyFont="1" applyFill="1" applyBorder="1" applyAlignment="1">
      <alignment vertical="center"/>
    </xf>
    <xf numFmtId="43" fontId="1" fillId="4" borderId="48" xfId="3" applyFont="1" applyFill="1" applyBorder="1" applyAlignment="1">
      <alignment vertical="center"/>
    </xf>
    <xf numFmtId="43" fontId="2" fillId="4" borderId="1" xfId="3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8" xfId="0" applyFill="1" applyBorder="1"/>
    <xf numFmtId="0" fontId="2" fillId="4" borderId="44" xfId="0" applyFont="1" applyFill="1" applyBorder="1" applyAlignment="1">
      <alignment vertical="center"/>
    </xf>
    <xf numFmtId="9" fontId="2" fillId="4" borderId="1" xfId="2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 wrapText="1"/>
    </xf>
    <xf numFmtId="43" fontId="9" fillId="4" borderId="47" xfId="3" applyFont="1" applyFill="1" applyBorder="1" applyAlignment="1">
      <alignment horizontal="center" vertical="center" wrapText="1"/>
    </xf>
    <xf numFmtId="43" fontId="9" fillId="4" borderId="1" xfId="3" applyFont="1" applyFill="1" applyBorder="1" applyAlignment="1">
      <alignment horizontal="center" vertical="center"/>
    </xf>
    <xf numFmtId="0" fontId="0" fillId="4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9" fontId="1" fillId="4" borderId="1" xfId="2" applyNumberFormat="1" applyFill="1" applyBorder="1" applyAlignment="1">
      <alignment horizontal="center" vertical="center"/>
    </xf>
    <xf numFmtId="43" fontId="1" fillId="4" borderId="1" xfId="3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/>
    </xf>
    <xf numFmtId="175" fontId="2" fillId="4" borderId="1" xfId="2" applyNumberFormat="1" applyFont="1" applyFill="1" applyBorder="1" applyAlignment="1">
      <alignment horizontal="center" vertical="center"/>
    </xf>
    <xf numFmtId="43" fontId="2" fillId="4" borderId="48" xfId="3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 wrapText="1"/>
    </xf>
    <xf numFmtId="43" fontId="9" fillId="4" borderId="50" xfId="3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175" fontId="1" fillId="4" borderId="1" xfId="2" applyNumberFormat="1" applyFill="1" applyBorder="1" applyAlignment="1">
      <alignment horizontal="center" vertical="center"/>
    </xf>
    <xf numFmtId="43" fontId="1" fillId="4" borderId="0" xfId="3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76" fontId="1" fillId="4" borderId="10" xfId="3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3" fontId="9" fillId="4" borderId="51" xfId="3" applyFont="1" applyFill="1" applyBorder="1" applyAlignment="1">
      <alignment horizontal="center" vertical="center" wrapText="1"/>
    </xf>
    <xf numFmtId="9" fontId="1" fillId="4" borderId="1" xfId="2" applyFill="1" applyBorder="1" applyAlignment="1">
      <alignment horizontal="center" vertical="center"/>
    </xf>
    <xf numFmtId="0" fontId="2" fillId="4" borderId="44" xfId="0" applyFont="1" applyFill="1" applyBorder="1" applyAlignment="1"/>
    <xf numFmtId="0" fontId="2" fillId="4" borderId="48" xfId="0" applyFont="1" applyFill="1" applyBorder="1" applyAlignment="1"/>
    <xf numFmtId="0" fontId="0" fillId="4" borderId="0" xfId="0" applyFill="1" applyBorder="1"/>
    <xf numFmtId="43" fontId="2" fillId="4" borderId="1" xfId="0" applyNumberFormat="1" applyFont="1" applyFill="1" applyBorder="1"/>
    <xf numFmtId="43" fontId="11" fillId="4" borderId="1" xfId="0" applyNumberFormat="1" applyFont="1" applyFill="1" applyBorder="1"/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ont="1" applyFill="1" applyBorder="1"/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1" fillId="4" borderId="0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0" xfId="0" applyNumberFormat="1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27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center"/>
    </xf>
    <xf numFmtId="0" fontId="0" fillId="4" borderId="2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170" fontId="2" fillId="4" borderId="1" xfId="3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2" fillId="4" borderId="5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topLeftCell="A239" workbookViewId="0">
      <selection activeCell="L16" sqref="L16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6.7109375" customWidth="1"/>
    <col min="10" max="11" width="15.5703125" style="4" customWidth="1"/>
    <col min="12" max="12" width="15.85546875" customWidth="1"/>
    <col min="13" max="13" width="10.42578125" customWidth="1"/>
  </cols>
  <sheetData>
    <row r="1" spans="1:11" x14ac:dyDescent="0.2">
      <c r="A1" s="230"/>
      <c r="B1" s="230"/>
      <c r="C1" s="230"/>
      <c r="D1" s="230"/>
      <c r="E1" s="230"/>
      <c r="F1" s="230"/>
      <c r="G1" s="230"/>
      <c r="H1" s="230"/>
      <c r="I1" s="230"/>
      <c r="J1" s="54"/>
      <c r="K1" s="54"/>
    </row>
    <row r="2" spans="1:11" s="49" customFormat="1" ht="18" x14ac:dyDescent="0.25">
      <c r="A2" s="231" t="s">
        <v>240</v>
      </c>
      <c r="B2" s="231"/>
      <c r="C2" s="231"/>
      <c r="D2" s="231"/>
      <c r="E2" s="231"/>
      <c r="F2" s="231"/>
      <c r="G2" s="231"/>
      <c r="H2" s="231"/>
      <c r="I2" s="231"/>
      <c r="J2" s="55"/>
      <c r="K2" s="55"/>
    </row>
    <row r="3" spans="1:11" x14ac:dyDescent="0.2">
      <c r="A3" s="89"/>
      <c r="B3" s="89"/>
      <c r="C3" s="89"/>
      <c r="D3" s="89"/>
      <c r="E3" s="89"/>
      <c r="F3" s="89"/>
      <c r="G3" s="89"/>
      <c r="H3" s="89"/>
      <c r="I3" s="89"/>
      <c r="J3" s="54"/>
    </row>
    <row r="4" spans="1:11" x14ac:dyDescent="0.2">
      <c r="A4" s="217" t="s">
        <v>52</v>
      </c>
      <c r="B4" s="218"/>
      <c r="C4" s="218"/>
      <c r="D4" s="218"/>
      <c r="E4" s="218"/>
      <c r="F4" s="218"/>
      <c r="G4" s="218"/>
      <c r="H4" s="218"/>
      <c r="I4" s="218"/>
      <c r="J4" s="56"/>
      <c r="K4" s="56"/>
    </row>
    <row r="5" spans="1:11" x14ac:dyDescent="0.2">
      <c r="A5" s="90" t="s">
        <v>10</v>
      </c>
      <c r="B5" s="232" t="s">
        <v>53</v>
      </c>
      <c r="C5" s="232"/>
      <c r="D5" s="232"/>
      <c r="E5" s="232"/>
      <c r="F5" s="232"/>
      <c r="G5" s="232"/>
      <c r="H5" s="232"/>
      <c r="I5" s="91"/>
      <c r="J5" s="54"/>
      <c r="K5" s="54"/>
    </row>
    <row r="6" spans="1:11" x14ac:dyDescent="0.2">
      <c r="A6" s="90" t="s">
        <v>11</v>
      </c>
      <c r="B6" s="232" t="s">
        <v>54</v>
      </c>
      <c r="C6" s="232"/>
      <c r="D6" s="232"/>
      <c r="E6" s="232"/>
      <c r="F6" s="232"/>
      <c r="G6" s="232"/>
      <c r="H6" s="232"/>
      <c r="I6" s="92" t="s">
        <v>128</v>
      </c>
      <c r="J6" s="54"/>
      <c r="K6" s="54"/>
    </row>
    <row r="7" spans="1:11" x14ac:dyDescent="0.2">
      <c r="A7" s="90" t="s">
        <v>12</v>
      </c>
      <c r="B7" s="222" t="s">
        <v>69</v>
      </c>
      <c r="C7" s="222"/>
      <c r="D7" s="222"/>
      <c r="E7" s="222"/>
      <c r="F7" s="222"/>
      <c r="G7" s="222"/>
      <c r="H7" s="222"/>
      <c r="I7" s="90">
        <v>2021</v>
      </c>
      <c r="J7" s="54"/>
      <c r="K7" s="54"/>
    </row>
    <row r="8" spans="1:11" x14ac:dyDescent="0.2">
      <c r="A8" s="90" t="s">
        <v>13</v>
      </c>
      <c r="B8" s="232" t="s">
        <v>55</v>
      </c>
      <c r="C8" s="232"/>
      <c r="D8" s="232"/>
      <c r="E8" s="232"/>
      <c r="F8" s="232"/>
      <c r="G8" s="232"/>
      <c r="H8" s="232"/>
      <c r="I8" s="90">
        <v>12</v>
      </c>
      <c r="J8" s="54"/>
      <c r="K8" s="54"/>
    </row>
    <row r="9" spans="1:11" x14ac:dyDescent="0.2">
      <c r="A9" s="93"/>
      <c r="B9" s="94"/>
      <c r="C9" s="94"/>
      <c r="D9" s="94"/>
      <c r="E9" s="94"/>
      <c r="F9" s="94"/>
      <c r="G9" s="94"/>
      <c r="H9" s="93"/>
      <c r="I9" s="93"/>
      <c r="J9" s="54"/>
    </row>
    <row r="10" spans="1:11" x14ac:dyDescent="0.2">
      <c r="A10" s="217" t="s">
        <v>57</v>
      </c>
      <c r="B10" s="218"/>
      <c r="C10" s="218"/>
      <c r="D10" s="218"/>
      <c r="E10" s="218"/>
      <c r="F10" s="218"/>
      <c r="G10" s="218"/>
      <c r="H10" s="218"/>
      <c r="I10" s="218"/>
      <c r="J10" s="56"/>
      <c r="K10" s="56"/>
    </row>
    <row r="11" spans="1:11" x14ac:dyDescent="0.2">
      <c r="A11" s="236" t="s">
        <v>142</v>
      </c>
      <c r="B11" s="236"/>
      <c r="C11" s="236"/>
      <c r="D11" s="236" t="s">
        <v>56</v>
      </c>
      <c r="E11" s="236"/>
      <c r="F11" s="95" t="s">
        <v>206</v>
      </c>
      <c r="G11" s="96"/>
      <c r="H11" s="96"/>
      <c r="I11" s="96"/>
      <c r="J11" s="97"/>
    </row>
    <row r="12" spans="1:11" x14ac:dyDescent="0.2">
      <c r="A12" s="236" t="s">
        <v>174</v>
      </c>
      <c r="B12" s="236"/>
      <c r="C12" s="236"/>
      <c r="D12" s="236" t="s">
        <v>175</v>
      </c>
      <c r="E12" s="236"/>
      <c r="F12" s="98">
        <v>132404</v>
      </c>
      <c r="G12" s="96"/>
      <c r="H12" s="96"/>
      <c r="I12" s="96"/>
      <c r="J12" s="97"/>
    </row>
    <row r="13" spans="1:11" x14ac:dyDescent="0.2">
      <c r="A13" s="93"/>
      <c r="B13" s="94"/>
      <c r="C13" s="94"/>
      <c r="D13" s="94"/>
      <c r="E13" s="94"/>
      <c r="F13" s="94"/>
      <c r="G13" s="94"/>
      <c r="H13" s="93"/>
      <c r="I13" s="93"/>
      <c r="J13" s="54"/>
    </row>
    <row r="14" spans="1:11" x14ac:dyDescent="0.2">
      <c r="A14" s="234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/>
    </row>
    <row r="15" spans="1:11" ht="24.75" customHeight="1" x14ac:dyDescent="0.2">
      <c r="A15" s="90">
        <v>1</v>
      </c>
      <c r="B15" s="232" t="s">
        <v>9</v>
      </c>
      <c r="C15" s="232"/>
      <c r="D15" s="232"/>
      <c r="E15" s="232"/>
      <c r="F15" s="232"/>
      <c r="G15" s="232"/>
      <c r="H15" s="232"/>
      <c r="I15" s="99" t="s">
        <v>176</v>
      </c>
      <c r="J15" s="99" t="s">
        <v>241</v>
      </c>
    </row>
    <row r="16" spans="1:11" x14ac:dyDescent="0.2">
      <c r="A16" s="90">
        <v>2</v>
      </c>
      <c r="B16" s="222" t="s">
        <v>71</v>
      </c>
      <c r="C16" s="222"/>
      <c r="D16" s="222"/>
      <c r="E16" s="222"/>
      <c r="F16" s="222"/>
      <c r="G16" s="222"/>
      <c r="H16" s="222"/>
      <c r="I16" s="90"/>
      <c r="J16" s="87"/>
      <c r="K16" s="59"/>
    </row>
    <row r="17" spans="1:11" x14ac:dyDescent="0.2">
      <c r="A17" s="90">
        <v>3</v>
      </c>
      <c r="B17" s="232" t="s">
        <v>8</v>
      </c>
      <c r="C17" s="232"/>
      <c r="D17" s="232"/>
      <c r="E17" s="232"/>
      <c r="F17" s="232"/>
      <c r="G17" s="232"/>
      <c r="H17" s="232"/>
      <c r="I17" s="100">
        <v>1692.22</v>
      </c>
      <c r="J17" s="101">
        <v>1395</v>
      </c>
      <c r="K17" s="59"/>
    </row>
    <row r="18" spans="1:11" x14ac:dyDescent="0.2">
      <c r="A18" s="90">
        <v>4</v>
      </c>
      <c r="B18" s="222" t="s">
        <v>7</v>
      </c>
      <c r="C18" s="232"/>
      <c r="D18" s="232"/>
      <c r="E18" s="232"/>
      <c r="F18" s="232"/>
      <c r="G18" s="232"/>
      <c r="H18" s="232"/>
      <c r="I18" s="102" t="s">
        <v>216</v>
      </c>
      <c r="J18" s="103" t="s">
        <v>58</v>
      </c>
      <c r="K18" s="59"/>
    </row>
    <row r="19" spans="1:11" ht="25.5" x14ac:dyDescent="0.2">
      <c r="A19" s="90">
        <v>5</v>
      </c>
      <c r="B19" s="232" t="s">
        <v>6</v>
      </c>
      <c r="C19" s="232"/>
      <c r="D19" s="232"/>
      <c r="E19" s="232"/>
      <c r="F19" s="232"/>
      <c r="G19" s="232"/>
      <c r="H19" s="232"/>
      <c r="I19" s="104" t="s">
        <v>233</v>
      </c>
      <c r="J19" s="104" t="s">
        <v>233</v>
      </c>
      <c r="K19" s="59"/>
    </row>
    <row r="20" spans="1:11" x14ac:dyDescent="0.2">
      <c r="A20" s="233"/>
      <c r="B20" s="233"/>
      <c r="C20" s="233"/>
      <c r="D20" s="233"/>
      <c r="E20" s="233"/>
      <c r="F20" s="233"/>
      <c r="G20" s="233"/>
      <c r="H20" s="233"/>
      <c r="I20" s="233"/>
      <c r="J20" s="58"/>
      <c r="K20" s="59"/>
    </row>
    <row r="21" spans="1:11" x14ac:dyDescent="0.2">
      <c r="A21" s="219" t="s">
        <v>30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52"/>
    </row>
    <row r="22" spans="1:11" ht="38.25" x14ac:dyDescent="0.2">
      <c r="A22" s="105">
        <v>1</v>
      </c>
      <c r="B22" s="223" t="s">
        <v>18</v>
      </c>
      <c r="C22" s="223"/>
      <c r="D22" s="223"/>
      <c r="E22" s="223"/>
      <c r="F22" s="223"/>
      <c r="G22" s="223"/>
      <c r="H22" s="105" t="s">
        <v>3</v>
      </c>
      <c r="I22" s="106" t="s">
        <v>211</v>
      </c>
      <c r="J22" s="107" t="s">
        <v>234</v>
      </c>
      <c r="K22" s="60"/>
    </row>
    <row r="23" spans="1:11" x14ac:dyDescent="0.2">
      <c r="A23" s="105" t="s">
        <v>10</v>
      </c>
      <c r="B23" s="221" t="s">
        <v>51</v>
      </c>
      <c r="C23" s="222"/>
      <c r="D23" s="222"/>
      <c r="E23" s="222"/>
      <c r="F23" s="222"/>
      <c r="G23" s="222"/>
      <c r="H23" s="108"/>
      <c r="I23" s="102">
        <f>I17</f>
        <v>1692.22</v>
      </c>
      <c r="J23" s="87">
        <f>J17</f>
        <v>1395</v>
      </c>
      <c r="K23" s="59"/>
    </row>
    <row r="24" spans="1:11" x14ac:dyDescent="0.2">
      <c r="A24" s="105" t="s">
        <v>11</v>
      </c>
      <c r="B24" s="221" t="s">
        <v>72</v>
      </c>
      <c r="C24" s="222"/>
      <c r="D24" s="222"/>
      <c r="E24" s="222"/>
      <c r="F24" s="222"/>
      <c r="G24" s="222"/>
      <c r="H24" s="109"/>
      <c r="I24" s="102">
        <v>0</v>
      </c>
      <c r="J24" s="87">
        <v>0</v>
      </c>
      <c r="K24" s="59"/>
    </row>
    <row r="25" spans="1:11" x14ac:dyDescent="0.2">
      <c r="A25" s="105" t="s">
        <v>12</v>
      </c>
      <c r="B25" s="221" t="s">
        <v>73</v>
      </c>
      <c r="C25" s="222"/>
      <c r="D25" s="222"/>
      <c r="E25" s="222"/>
      <c r="F25" s="222"/>
      <c r="G25" s="222"/>
      <c r="H25" s="109"/>
      <c r="I25" s="102">
        <v>0</v>
      </c>
      <c r="J25" s="87">
        <v>0</v>
      </c>
      <c r="K25" s="59"/>
    </row>
    <row r="26" spans="1:11" x14ac:dyDescent="0.2">
      <c r="A26" s="105" t="s">
        <v>13</v>
      </c>
      <c r="B26" s="222" t="s">
        <v>2</v>
      </c>
      <c r="C26" s="222"/>
      <c r="D26" s="222"/>
      <c r="E26" s="222"/>
      <c r="F26" s="222"/>
      <c r="G26" s="222"/>
      <c r="H26" s="110"/>
      <c r="I26" s="102">
        <v>0</v>
      </c>
      <c r="J26" s="87">
        <v>0</v>
      </c>
      <c r="K26" s="59"/>
    </row>
    <row r="27" spans="1:11" x14ac:dyDescent="0.2">
      <c r="A27" s="105" t="s">
        <v>14</v>
      </c>
      <c r="B27" s="222" t="s">
        <v>74</v>
      </c>
      <c r="C27" s="222"/>
      <c r="D27" s="222"/>
      <c r="E27" s="222"/>
      <c r="F27" s="222"/>
      <c r="G27" s="222"/>
      <c r="H27" s="110"/>
      <c r="I27" s="102">
        <v>0</v>
      </c>
      <c r="J27" s="87">
        <v>0</v>
      </c>
      <c r="K27" s="59"/>
    </row>
    <row r="28" spans="1:11" x14ac:dyDescent="0.2">
      <c r="A28" s="105" t="s">
        <v>15</v>
      </c>
      <c r="B28" s="221" t="s">
        <v>75</v>
      </c>
      <c r="C28" s="222"/>
      <c r="D28" s="222"/>
      <c r="E28" s="222"/>
      <c r="F28" s="222"/>
      <c r="G28" s="222"/>
      <c r="H28" s="110"/>
      <c r="I28" s="102">
        <v>0</v>
      </c>
      <c r="J28" s="87">
        <v>0</v>
      </c>
      <c r="K28" s="59"/>
    </row>
    <row r="29" spans="1:11" x14ac:dyDescent="0.2">
      <c r="A29" s="105" t="s">
        <v>16</v>
      </c>
      <c r="B29" s="221" t="s">
        <v>4</v>
      </c>
      <c r="C29" s="222"/>
      <c r="D29" s="222"/>
      <c r="E29" s="222"/>
      <c r="F29" s="222"/>
      <c r="G29" s="222"/>
      <c r="H29" s="110"/>
      <c r="I29" s="102">
        <v>0</v>
      </c>
      <c r="J29" s="87">
        <v>0</v>
      </c>
      <c r="K29" s="59"/>
    </row>
    <row r="30" spans="1:11" x14ac:dyDescent="0.2">
      <c r="A30" s="223" t="s">
        <v>101</v>
      </c>
      <c r="B30" s="223"/>
      <c r="C30" s="223"/>
      <c r="D30" s="223"/>
      <c r="E30" s="223"/>
      <c r="F30" s="223"/>
      <c r="G30" s="223"/>
      <c r="H30" s="223"/>
      <c r="I30" s="111">
        <f>TRUNC(SUM(I23:I29),2)</f>
        <v>1692.22</v>
      </c>
      <c r="J30" s="112">
        <f>TRUNC(SUM(J23:J29),2)</f>
        <v>1395</v>
      </c>
      <c r="K30" s="61"/>
    </row>
    <row r="31" spans="1:11" x14ac:dyDescent="0.2">
      <c r="A31" s="57"/>
      <c r="B31" s="57"/>
      <c r="C31" s="57"/>
      <c r="D31" s="57"/>
      <c r="E31" s="57"/>
      <c r="F31" s="57"/>
      <c r="G31" s="57"/>
      <c r="H31" s="57"/>
      <c r="I31" s="113"/>
      <c r="J31" s="58"/>
      <c r="K31" s="59"/>
    </row>
    <row r="32" spans="1:11" x14ac:dyDescent="0.2">
      <c r="A32" s="219" t="s">
        <v>76</v>
      </c>
      <c r="B32" s="220"/>
      <c r="C32" s="220"/>
      <c r="D32" s="220"/>
      <c r="E32" s="220"/>
      <c r="F32" s="220"/>
      <c r="G32" s="220"/>
      <c r="H32" s="220"/>
      <c r="I32" s="220"/>
      <c r="J32" s="220"/>
      <c r="K32" s="52"/>
    </row>
    <row r="33" spans="1:12" ht="38.25" x14ac:dyDescent="0.2">
      <c r="A33" s="223" t="s">
        <v>90</v>
      </c>
      <c r="B33" s="223"/>
      <c r="C33" s="223"/>
      <c r="D33" s="223"/>
      <c r="E33" s="223"/>
      <c r="F33" s="223"/>
      <c r="G33" s="223"/>
      <c r="H33" s="105" t="s">
        <v>3</v>
      </c>
      <c r="I33" s="106" t="str">
        <f>I22</f>
        <v>VALOR MENSAL  1 Operador Máq. Costal</v>
      </c>
      <c r="J33" s="107" t="str">
        <f>J22</f>
        <v>VALOR MENSAL  1 servente</v>
      </c>
      <c r="K33" s="60"/>
    </row>
    <row r="34" spans="1:12" x14ac:dyDescent="0.2">
      <c r="A34" s="105" t="s">
        <v>10</v>
      </c>
      <c r="B34" s="221" t="s">
        <v>78</v>
      </c>
      <c r="C34" s="222"/>
      <c r="D34" s="222"/>
      <c r="E34" s="222"/>
      <c r="F34" s="222"/>
      <c r="G34" s="222"/>
      <c r="H34" s="114">
        <v>8.3299999999999999E-2</v>
      </c>
      <c r="I34" s="115">
        <f>I$30*H34</f>
        <v>140.96192600000001</v>
      </c>
      <c r="J34" s="116">
        <f>J$30*H34</f>
        <v>116.20350000000001</v>
      </c>
      <c r="K34" s="62"/>
    </row>
    <row r="35" spans="1:12" x14ac:dyDescent="0.2">
      <c r="A35" s="105" t="s">
        <v>11</v>
      </c>
      <c r="B35" s="222" t="s">
        <v>126</v>
      </c>
      <c r="C35" s="222"/>
      <c r="D35" s="222"/>
      <c r="E35" s="222"/>
      <c r="F35" s="222"/>
      <c r="G35" s="222"/>
      <c r="H35" s="2">
        <v>2.7799999999999998E-2</v>
      </c>
      <c r="I35" s="115">
        <f>I$30*H35</f>
        <v>47.043715999999996</v>
      </c>
      <c r="J35" s="116">
        <f>J$30*H35</f>
        <v>38.780999999999999</v>
      </c>
      <c r="K35" s="62"/>
    </row>
    <row r="36" spans="1:12" x14ac:dyDescent="0.2">
      <c r="A36" s="223" t="s">
        <v>79</v>
      </c>
      <c r="B36" s="223"/>
      <c r="C36" s="223"/>
      <c r="D36" s="223"/>
      <c r="E36" s="223"/>
      <c r="F36" s="223"/>
      <c r="G36" s="223"/>
      <c r="H36" s="117">
        <f>TRUNC(SUM(H34:H35),4)</f>
        <v>0.1111</v>
      </c>
      <c r="I36" s="118">
        <f>TRUNC(SUM(I34:I35),2)</f>
        <v>188</v>
      </c>
      <c r="J36" s="119">
        <f>TRUNC(SUM(J34:J35),2)</f>
        <v>154.97999999999999</v>
      </c>
      <c r="K36" s="64"/>
      <c r="L36" s="3"/>
    </row>
    <row r="37" spans="1:12" x14ac:dyDescent="0.2">
      <c r="A37" s="224"/>
      <c r="B37" s="225"/>
      <c r="C37" s="225"/>
      <c r="D37" s="225"/>
      <c r="E37" s="225"/>
      <c r="F37" s="225"/>
      <c r="G37" s="225"/>
      <c r="H37" s="225"/>
      <c r="I37" s="225"/>
      <c r="J37" s="58"/>
      <c r="K37" s="59"/>
      <c r="L37" s="3"/>
    </row>
    <row r="38" spans="1:12" ht="38.25" x14ac:dyDescent="0.2">
      <c r="A38" s="223" t="s">
        <v>91</v>
      </c>
      <c r="B38" s="223"/>
      <c r="C38" s="223"/>
      <c r="D38" s="223"/>
      <c r="E38" s="223"/>
      <c r="F38" s="223"/>
      <c r="G38" s="223"/>
      <c r="H38" s="105" t="s">
        <v>3</v>
      </c>
      <c r="I38" s="106" t="str">
        <f>I33</f>
        <v>VALOR MENSAL  1 Operador Máq. Costal</v>
      </c>
      <c r="J38" s="107" t="str">
        <f>J33</f>
        <v>VALOR MENSAL  1 servente</v>
      </c>
      <c r="K38" s="60"/>
    </row>
    <row r="39" spans="1:12" x14ac:dyDescent="0.2">
      <c r="A39" s="105" t="s">
        <v>10</v>
      </c>
      <c r="B39" s="221" t="s">
        <v>82</v>
      </c>
      <c r="C39" s="222"/>
      <c r="D39" s="222"/>
      <c r="E39" s="222"/>
      <c r="F39" s="222"/>
      <c r="G39" s="222"/>
      <c r="H39" s="114">
        <v>0.2</v>
      </c>
      <c r="I39" s="115">
        <f>H39*I$30</f>
        <v>338.44400000000002</v>
      </c>
      <c r="J39" s="116">
        <f>H39*J$30</f>
        <v>279</v>
      </c>
      <c r="K39" s="62"/>
    </row>
    <row r="40" spans="1:12" x14ac:dyDescent="0.2">
      <c r="A40" s="105" t="s">
        <v>11</v>
      </c>
      <c r="B40" s="221" t="s">
        <v>83</v>
      </c>
      <c r="C40" s="222"/>
      <c r="D40" s="222"/>
      <c r="E40" s="222"/>
      <c r="F40" s="222"/>
      <c r="G40" s="222"/>
      <c r="H40" s="114">
        <v>2.5000000000000001E-2</v>
      </c>
      <c r="I40" s="115">
        <f t="shared" ref="I40:I46" si="0">H40*I$30</f>
        <v>42.305500000000002</v>
      </c>
      <c r="J40" s="116">
        <f t="shared" ref="J40:J46" si="1">H40*J$30</f>
        <v>34.875</v>
      </c>
      <c r="K40" s="62"/>
    </row>
    <row r="41" spans="1:12" x14ac:dyDescent="0.2">
      <c r="A41" s="105" t="s">
        <v>12</v>
      </c>
      <c r="B41" s="221" t="s">
        <v>84</v>
      </c>
      <c r="C41" s="222"/>
      <c r="D41" s="222"/>
      <c r="E41" s="222"/>
      <c r="F41" s="222"/>
      <c r="G41" s="222"/>
      <c r="H41" s="120">
        <v>0.03</v>
      </c>
      <c r="I41" s="115">
        <f t="shared" si="0"/>
        <v>50.766599999999997</v>
      </c>
      <c r="J41" s="116">
        <f t="shared" si="1"/>
        <v>41.85</v>
      </c>
      <c r="K41" s="62"/>
    </row>
    <row r="42" spans="1:12" x14ac:dyDescent="0.2">
      <c r="A42" s="105" t="s">
        <v>13</v>
      </c>
      <c r="B42" s="221" t="s">
        <v>81</v>
      </c>
      <c r="C42" s="221"/>
      <c r="D42" s="221"/>
      <c r="E42" s="221"/>
      <c r="F42" s="221"/>
      <c r="G42" s="221"/>
      <c r="H42" s="114">
        <v>1.4999999999999999E-2</v>
      </c>
      <c r="I42" s="115">
        <f t="shared" si="0"/>
        <v>25.383299999999998</v>
      </c>
      <c r="J42" s="116">
        <f t="shared" si="1"/>
        <v>20.925000000000001</v>
      </c>
      <c r="K42" s="62"/>
    </row>
    <row r="43" spans="1:12" x14ac:dyDescent="0.2">
      <c r="A43" s="105" t="s">
        <v>14</v>
      </c>
      <c r="B43" s="221" t="s">
        <v>85</v>
      </c>
      <c r="C43" s="222"/>
      <c r="D43" s="222"/>
      <c r="E43" s="222"/>
      <c r="F43" s="222"/>
      <c r="G43" s="222"/>
      <c r="H43" s="114">
        <v>0.01</v>
      </c>
      <c r="I43" s="115">
        <f t="shared" si="0"/>
        <v>16.9222</v>
      </c>
      <c r="J43" s="116">
        <f t="shared" si="1"/>
        <v>13.950000000000001</v>
      </c>
      <c r="K43" s="62"/>
    </row>
    <row r="44" spans="1:12" x14ac:dyDescent="0.2">
      <c r="A44" s="105" t="s">
        <v>15</v>
      </c>
      <c r="B44" s="221" t="s">
        <v>86</v>
      </c>
      <c r="C44" s="222"/>
      <c r="D44" s="222"/>
      <c r="E44" s="222"/>
      <c r="F44" s="222"/>
      <c r="G44" s="222"/>
      <c r="H44" s="114">
        <v>6.0000000000000001E-3</v>
      </c>
      <c r="I44" s="115">
        <f t="shared" si="0"/>
        <v>10.153320000000001</v>
      </c>
      <c r="J44" s="116">
        <f t="shared" si="1"/>
        <v>8.370000000000001</v>
      </c>
      <c r="K44" s="62"/>
    </row>
    <row r="45" spans="1:12" x14ac:dyDescent="0.2">
      <c r="A45" s="105" t="s">
        <v>16</v>
      </c>
      <c r="B45" s="221" t="s">
        <v>87</v>
      </c>
      <c r="C45" s="222"/>
      <c r="D45" s="222"/>
      <c r="E45" s="222"/>
      <c r="F45" s="222"/>
      <c r="G45" s="222"/>
      <c r="H45" s="114">
        <v>2E-3</v>
      </c>
      <c r="I45" s="115">
        <f t="shared" si="0"/>
        <v>3.3844400000000001</v>
      </c>
      <c r="J45" s="116">
        <f t="shared" si="1"/>
        <v>2.79</v>
      </c>
      <c r="K45" s="62"/>
    </row>
    <row r="46" spans="1:12" x14ac:dyDescent="0.2">
      <c r="A46" s="105" t="s">
        <v>17</v>
      </c>
      <c r="B46" s="221" t="s">
        <v>88</v>
      </c>
      <c r="C46" s="222"/>
      <c r="D46" s="222"/>
      <c r="E46" s="222"/>
      <c r="F46" s="222"/>
      <c r="G46" s="222"/>
      <c r="H46" s="114">
        <v>0.08</v>
      </c>
      <c r="I46" s="115">
        <f t="shared" si="0"/>
        <v>135.3776</v>
      </c>
      <c r="J46" s="116">
        <f t="shared" si="1"/>
        <v>111.60000000000001</v>
      </c>
      <c r="K46" s="62"/>
    </row>
    <row r="47" spans="1:12" x14ac:dyDescent="0.2">
      <c r="A47" s="223" t="s">
        <v>89</v>
      </c>
      <c r="B47" s="223"/>
      <c r="C47" s="223"/>
      <c r="D47" s="223"/>
      <c r="E47" s="223"/>
      <c r="F47" s="223"/>
      <c r="G47" s="223"/>
      <c r="H47" s="117">
        <f>SUM(H39:H46)</f>
        <v>0.36800000000000005</v>
      </c>
      <c r="I47" s="118">
        <f>TRUNC(SUM(I39:I46),2)</f>
        <v>622.73</v>
      </c>
      <c r="J47" s="119">
        <f>TRUNC(SUM(J39:J46),2)</f>
        <v>513.36</v>
      </c>
      <c r="K47" s="64"/>
    </row>
    <row r="48" spans="1:12" x14ac:dyDescent="0.2">
      <c r="A48" s="226"/>
      <c r="B48" s="226"/>
      <c r="C48" s="226"/>
      <c r="D48" s="226"/>
      <c r="E48" s="226"/>
      <c r="F48" s="226"/>
      <c r="G48" s="226"/>
      <c r="H48" s="226"/>
      <c r="I48" s="227"/>
      <c r="J48" s="58"/>
      <c r="K48" s="59"/>
    </row>
    <row r="49" spans="1:11" ht="38.25" x14ac:dyDescent="0.2">
      <c r="A49" s="223" t="s">
        <v>92</v>
      </c>
      <c r="B49" s="223"/>
      <c r="C49" s="223"/>
      <c r="D49" s="223"/>
      <c r="E49" s="223"/>
      <c r="F49" s="223"/>
      <c r="G49" s="223"/>
      <c r="H49" s="117"/>
      <c r="I49" s="106" t="str">
        <f>I38</f>
        <v>VALOR MENSAL  1 Operador Máq. Costal</v>
      </c>
      <c r="J49" s="107" t="str">
        <f>J38</f>
        <v>VALOR MENSAL  1 servente</v>
      </c>
      <c r="K49" s="60"/>
    </row>
    <row r="50" spans="1:11" x14ac:dyDescent="0.2">
      <c r="A50" s="105" t="s">
        <v>10</v>
      </c>
      <c r="B50" s="228" t="s">
        <v>93</v>
      </c>
      <c r="C50" s="229"/>
      <c r="D50" s="229"/>
      <c r="E50" s="229"/>
      <c r="F50" s="229"/>
      <c r="G50" s="229"/>
      <c r="H50" s="92" t="s">
        <v>0</v>
      </c>
      <c r="I50" s="121">
        <v>0</v>
      </c>
      <c r="J50" s="122">
        <v>0</v>
      </c>
      <c r="K50" s="65"/>
    </row>
    <row r="51" spans="1:11" x14ac:dyDescent="0.2">
      <c r="A51" s="105" t="s">
        <v>11</v>
      </c>
      <c r="B51" s="228" t="s">
        <v>220</v>
      </c>
      <c r="C51" s="229"/>
      <c r="D51" s="229"/>
      <c r="E51" s="229"/>
      <c r="F51" s="229"/>
      <c r="G51" s="229"/>
      <c r="H51" s="123">
        <v>450</v>
      </c>
      <c r="I51" s="121">
        <f>H51*0.8*13/12</f>
        <v>390</v>
      </c>
      <c r="J51" s="122">
        <f>H51*0.8*13/12</f>
        <v>390</v>
      </c>
      <c r="K51" s="65"/>
    </row>
    <row r="52" spans="1:11" x14ac:dyDescent="0.2">
      <c r="A52" s="105" t="s">
        <v>12</v>
      </c>
      <c r="B52" s="228" t="s">
        <v>221</v>
      </c>
      <c r="C52" s="229"/>
      <c r="D52" s="229"/>
      <c r="E52" s="229"/>
      <c r="F52" s="229"/>
      <c r="G52" s="229"/>
      <c r="H52" s="92" t="s">
        <v>0</v>
      </c>
      <c r="I52" s="122">
        <v>64</v>
      </c>
      <c r="J52" s="122">
        <v>64</v>
      </c>
      <c r="K52" s="65"/>
    </row>
    <row r="53" spans="1:11" x14ac:dyDescent="0.2">
      <c r="A53" s="105" t="s">
        <v>13</v>
      </c>
      <c r="B53" s="228" t="s">
        <v>222</v>
      </c>
      <c r="C53" s="229"/>
      <c r="D53" s="229"/>
      <c r="E53" s="229"/>
      <c r="F53" s="229"/>
      <c r="G53" s="229"/>
      <c r="H53" s="92" t="s">
        <v>0</v>
      </c>
      <c r="I53" s="122">
        <v>21</v>
      </c>
      <c r="J53" s="122">
        <v>21</v>
      </c>
      <c r="K53" s="65"/>
    </row>
    <row r="54" spans="1:11" x14ac:dyDescent="0.2">
      <c r="A54" s="105" t="s">
        <v>14</v>
      </c>
      <c r="B54" s="228" t="s">
        <v>223</v>
      </c>
      <c r="C54" s="229"/>
      <c r="D54" s="229"/>
      <c r="E54" s="229"/>
      <c r="F54" s="229"/>
      <c r="G54" s="229"/>
      <c r="H54" s="92" t="s">
        <v>0</v>
      </c>
      <c r="I54" s="122">
        <v>21</v>
      </c>
      <c r="J54" s="122">
        <v>21</v>
      </c>
      <c r="K54" s="65"/>
    </row>
    <row r="55" spans="1:11" x14ac:dyDescent="0.2">
      <c r="A55" s="105" t="s">
        <v>15</v>
      </c>
      <c r="B55" s="228" t="s">
        <v>4</v>
      </c>
      <c r="C55" s="229"/>
      <c r="D55" s="229"/>
      <c r="E55" s="229"/>
      <c r="F55" s="229"/>
      <c r="G55" s="229"/>
      <c r="H55" s="92" t="s">
        <v>0</v>
      </c>
      <c r="I55" s="121">
        <v>0</v>
      </c>
      <c r="J55" s="122">
        <v>0</v>
      </c>
      <c r="K55" s="65"/>
    </row>
    <row r="56" spans="1:11" x14ac:dyDescent="0.2">
      <c r="A56" s="223" t="s">
        <v>94</v>
      </c>
      <c r="B56" s="223"/>
      <c r="C56" s="223"/>
      <c r="D56" s="223"/>
      <c r="E56" s="223"/>
      <c r="F56" s="223"/>
      <c r="G56" s="223"/>
      <c r="H56" s="223"/>
      <c r="I56" s="118">
        <f>TRUNC(SUM(I50:I55),2)</f>
        <v>496</v>
      </c>
      <c r="J56" s="119">
        <f>TRUNC(SUM(J50:J55),2)</f>
        <v>496</v>
      </c>
      <c r="K56" s="64"/>
    </row>
    <row r="57" spans="1:11" x14ac:dyDescent="0.2">
      <c r="A57" s="226"/>
      <c r="B57" s="226"/>
      <c r="C57" s="226"/>
      <c r="D57" s="226"/>
      <c r="E57" s="226"/>
      <c r="F57" s="226"/>
      <c r="G57" s="226"/>
      <c r="H57" s="226"/>
      <c r="I57" s="227"/>
      <c r="J57" s="58"/>
      <c r="K57" s="59"/>
    </row>
    <row r="58" spans="1:11" x14ac:dyDescent="0.2">
      <c r="A58" s="217" t="s">
        <v>95</v>
      </c>
      <c r="B58" s="218"/>
      <c r="C58" s="218"/>
      <c r="D58" s="218"/>
      <c r="E58" s="218"/>
      <c r="F58" s="218"/>
      <c r="G58" s="218"/>
      <c r="H58" s="218"/>
      <c r="I58" s="218"/>
      <c r="J58" s="218"/>
      <c r="K58" s="57"/>
    </row>
    <row r="59" spans="1:11" ht="38.25" x14ac:dyDescent="0.2">
      <c r="A59" s="223" t="s">
        <v>99</v>
      </c>
      <c r="B59" s="223"/>
      <c r="C59" s="223"/>
      <c r="D59" s="223"/>
      <c r="E59" s="223"/>
      <c r="F59" s="223"/>
      <c r="G59" s="223"/>
      <c r="H59" s="223"/>
      <c r="I59" s="106" t="str">
        <f>I49</f>
        <v>VALOR MENSAL  1 Operador Máq. Costal</v>
      </c>
      <c r="J59" s="107" t="str">
        <f>J49</f>
        <v>VALOR MENSAL  1 servente</v>
      </c>
      <c r="K59" s="60"/>
    </row>
    <row r="60" spans="1:11" x14ac:dyDescent="0.2">
      <c r="A60" s="105" t="s">
        <v>96</v>
      </c>
      <c r="B60" s="221" t="s">
        <v>77</v>
      </c>
      <c r="C60" s="221"/>
      <c r="D60" s="221"/>
      <c r="E60" s="221"/>
      <c r="F60" s="221"/>
      <c r="G60" s="221"/>
      <c r="H60" s="221"/>
      <c r="I60" s="102">
        <f>I36</f>
        <v>188</v>
      </c>
      <c r="J60" s="87">
        <f>J36</f>
        <v>154.97999999999999</v>
      </c>
      <c r="K60" s="59"/>
    </row>
    <row r="61" spans="1:11" x14ac:dyDescent="0.2">
      <c r="A61" s="105" t="s">
        <v>97</v>
      </c>
      <c r="B61" s="221" t="s">
        <v>80</v>
      </c>
      <c r="C61" s="221"/>
      <c r="D61" s="221"/>
      <c r="E61" s="221"/>
      <c r="F61" s="221"/>
      <c r="G61" s="221"/>
      <c r="H61" s="221"/>
      <c r="I61" s="102">
        <f>I47</f>
        <v>622.73</v>
      </c>
      <c r="J61" s="87">
        <f>J47</f>
        <v>513.36</v>
      </c>
      <c r="K61" s="59"/>
    </row>
    <row r="62" spans="1:11" x14ac:dyDescent="0.2">
      <c r="A62" s="105" t="s">
        <v>98</v>
      </c>
      <c r="B62" s="221" t="s">
        <v>100</v>
      </c>
      <c r="C62" s="221"/>
      <c r="D62" s="221"/>
      <c r="E62" s="221"/>
      <c r="F62" s="221"/>
      <c r="G62" s="221"/>
      <c r="H62" s="221"/>
      <c r="I62" s="102">
        <f>I56</f>
        <v>496</v>
      </c>
      <c r="J62" s="87">
        <f>J56</f>
        <v>496</v>
      </c>
      <c r="K62" s="59"/>
    </row>
    <row r="63" spans="1:11" x14ac:dyDescent="0.2">
      <c r="A63" s="223" t="s">
        <v>102</v>
      </c>
      <c r="B63" s="223"/>
      <c r="C63" s="223"/>
      <c r="D63" s="223"/>
      <c r="E63" s="223"/>
      <c r="F63" s="223"/>
      <c r="G63" s="223"/>
      <c r="H63" s="223"/>
      <c r="I63" s="124">
        <f>TRUNC(SUM(I60:I62),2)</f>
        <v>1306.73</v>
      </c>
      <c r="J63" s="86">
        <f>TRUNC(SUM(J60:J62),2)</f>
        <v>1164.3399999999999</v>
      </c>
      <c r="K63" s="67"/>
    </row>
    <row r="64" spans="1:11" x14ac:dyDescent="0.2">
      <c r="A64" s="239"/>
      <c r="B64" s="240"/>
      <c r="C64" s="240"/>
      <c r="D64" s="240"/>
      <c r="E64" s="240"/>
      <c r="F64" s="240"/>
      <c r="G64" s="240"/>
      <c r="H64" s="240"/>
      <c r="I64" s="240"/>
      <c r="J64" s="58"/>
      <c r="K64" s="59"/>
    </row>
    <row r="65" spans="1:11" x14ac:dyDescent="0.2">
      <c r="A65" s="219" t="s">
        <v>103</v>
      </c>
      <c r="B65" s="220"/>
      <c r="C65" s="220"/>
      <c r="D65" s="220"/>
      <c r="E65" s="220"/>
      <c r="F65" s="220"/>
      <c r="G65" s="220"/>
      <c r="H65" s="220"/>
      <c r="I65" s="220"/>
      <c r="J65" s="220"/>
      <c r="K65" s="52"/>
    </row>
    <row r="66" spans="1:11" ht="38.25" x14ac:dyDescent="0.2">
      <c r="A66" s="105">
        <v>3</v>
      </c>
      <c r="B66" s="223" t="s">
        <v>104</v>
      </c>
      <c r="C66" s="223"/>
      <c r="D66" s="223"/>
      <c r="E66" s="223"/>
      <c r="F66" s="223"/>
      <c r="G66" s="223"/>
      <c r="H66" s="105" t="s">
        <v>3</v>
      </c>
      <c r="I66" s="106" t="str">
        <f>I59</f>
        <v>VALOR MENSAL  1 Operador Máq. Costal</v>
      </c>
      <c r="J66" s="107" t="str">
        <f>J59</f>
        <v>VALOR MENSAL  1 servente</v>
      </c>
      <c r="K66" s="60"/>
    </row>
    <row r="67" spans="1:11" x14ac:dyDescent="0.2">
      <c r="A67" s="105" t="s">
        <v>10</v>
      </c>
      <c r="B67" s="221" t="s">
        <v>107</v>
      </c>
      <c r="C67" s="222"/>
      <c r="D67" s="222"/>
      <c r="E67" s="222"/>
      <c r="F67" s="222"/>
      <c r="G67" s="222"/>
      <c r="H67" s="2">
        <v>4.1999999999999997E-3</v>
      </c>
      <c r="I67" s="125">
        <f>I$30*H67</f>
        <v>7.1073239999999993</v>
      </c>
      <c r="J67" s="126">
        <f>J$30*H67</f>
        <v>5.859</v>
      </c>
      <c r="K67" s="69"/>
    </row>
    <row r="68" spans="1:11" x14ac:dyDescent="0.2">
      <c r="A68" s="105" t="s">
        <v>11</v>
      </c>
      <c r="B68" s="221" t="s">
        <v>106</v>
      </c>
      <c r="C68" s="221"/>
      <c r="D68" s="221"/>
      <c r="E68" s="221"/>
      <c r="F68" s="221"/>
      <c r="G68" s="221"/>
      <c r="H68" s="2">
        <v>2.9999999999999997E-4</v>
      </c>
      <c r="I68" s="125">
        <f t="shared" ref="I68:I72" si="2">I$30*H68</f>
        <v>0.50766599999999995</v>
      </c>
      <c r="J68" s="126">
        <f t="shared" ref="J68:J72" si="3">J$30*H68</f>
        <v>0.41849999999999998</v>
      </c>
      <c r="K68" s="69"/>
    </row>
    <row r="69" spans="1:11" x14ac:dyDescent="0.2">
      <c r="A69" s="105" t="s">
        <v>12</v>
      </c>
      <c r="B69" s="221" t="s">
        <v>225</v>
      </c>
      <c r="C69" s="222"/>
      <c r="D69" s="222"/>
      <c r="E69" s="222"/>
      <c r="F69" s="222"/>
      <c r="G69" s="222"/>
      <c r="H69" s="114">
        <v>2.0000000000000001E-4</v>
      </c>
      <c r="I69" s="125">
        <f t="shared" si="2"/>
        <v>0.33844400000000002</v>
      </c>
      <c r="J69" s="126">
        <f t="shared" si="3"/>
        <v>0.27900000000000003</v>
      </c>
      <c r="K69" s="69"/>
    </row>
    <row r="70" spans="1:11" x14ac:dyDescent="0.2">
      <c r="A70" s="105" t="s">
        <v>13</v>
      </c>
      <c r="B70" s="221" t="s">
        <v>105</v>
      </c>
      <c r="C70" s="221"/>
      <c r="D70" s="221"/>
      <c r="E70" s="221"/>
      <c r="F70" s="221"/>
      <c r="G70" s="221"/>
      <c r="H70" s="114">
        <v>1.9400000000000001E-2</v>
      </c>
      <c r="I70" s="125">
        <f>I$30*H70</f>
        <v>32.829067999999999</v>
      </c>
      <c r="J70" s="126">
        <f t="shared" si="3"/>
        <v>27.063000000000002</v>
      </c>
      <c r="K70" s="69"/>
    </row>
    <row r="71" spans="1:11" x14ac:dyDescent="0.2">
      <c r="A71" s="105" t="s">
        <v>14</v>
      </c>
      <c r="B71" s="221" t="s">
        <v>108</v>
      </c>
      <c r="C71" s="221"/>
      <c r="D71" s="221"/>
      <c r="E71" s="221"/>
      <c r="F71" s="221"/>
      <c r="G71" s="221"/>
      <c r="H71" s="2">
        <v>7.7000000000000002E-3</v>
      </c>
      <c r="I71" s="125">
        <f t="shared" si="2"/>
        <v>13.030094</v>
      </c>
      <c r="J71" s="126">
        <f t="shared" si="3"/>
        <v>10.7415</v>
      </c>
      <c r="K71" s="69"/>
    </row>
    <row r="72" spans="1:11" x14ac:dyDescent="0.2">
      <c r="A72" s="105" t="s">
        <v>15</v>
      </c>
      <c r="B72" s="221" t="s">
        <v>226</v>
      </c>
      <c r="C72" s="221"/>
      <c r="D72" s="221"/>
      <c r="E72" s="221"/>
      <c r="F72" s="221"/>
      <c r="G72" s="221"/>
      <c r="H72" s="127">
        <v>3.73E-2</v>
      </c>
      <c r="I72" s="125">
        <f t="shared" si="2"/>
        <v>63.119806000000004</v>
      </c>
      <c r="J72" s="126">
        <f t="shared" si="3"/>
        <v>52.033499999999997</v>
      </c>
      <c r="K72" s="69"/>
    </row>
    <row r="73" spans="1:11" x14ac:dyDescent="0.2">
      <c r="A73" s="223" t="s">
        <v>109</v>
      </c>
      <c r="B73" s="223"/>
      <c r="C73" s="223"/>
      <c r="D73" s="223"/>
      <c r="E73" s="223"/>
      <c r="F73" s="223"/>
      <c r="G73" s="223"/>
      <c r="H73" s="117">
        <f>TRUNC(SUM(H67:H72),4)</f>
        <v>6.9099999999999995E-2</v>
      </c>
      <c r="I73" s="118">
        <f>TRUNC(SUM(I67:I72),2)</f>
        <v>116.93</v>
      </c>
      <c r="J73" s="119">
        <f>TRUNC(SUM(J67:J72),2)</f>
        <v>96.39</v>
      </c>
      <c r="K73" s="64"/>
    </row>
    <row r="74" spans="1:11" x14ac:dyDescent="0.2">
      <c r="A74" s="237"/>
      <c r="B74" s="238"/>
      <c r="C74" s="238"/>
      <c r="D74" s="238"/>
      <c r="E74" s="238"/>
      <c r="F74" s="238"/>
      <c r="G74" s="238"/>
      <c r="H74" s="238"/>
      <c r="I74" s="238"/>
      <c r="J74" s="58"/>
      <c r="K74" s="59"/>
    </row>
    <row r="75" spans="1:11" x14ac:dyDescent="0.2">
      <c r="A75" s="219" t="s">
        <v>110</v>
      </c>
      <c r="B75" s="220"/>
      <c r="C75" s="220"/>
      <c r="D75" s="220"/>
      <c r="E75" s="220"/>
      <c r="F75" s="220"/>
      <c r="G75" s="220"/>
      <c r="H75" s="220"/>
      <c r="I75" s="220"/>
      <c r="J75" s="220"/>
      <c r="K75" s="52"/>
    </row>
    <row r="76" spans="1:11" ht="38.25" x14ac:dyDescent="0.2">
      <c r="A76" s="223" t="s">
        <v>111</v>
      </c>
      <c r="B76" s="223"/>
      <c r="C76" s="223"/>
      <c r="D76" s="223"/>
      <c r="E76" s="223"/>
      <c r="F76" s="223"/>
      <c r="G76" s="223"/>
      <c r="H76" s="105" t="s">
        <v>3</v>
      </c>
      <c r="I76" s="106" t="str">
        <f>I66</f>
        <v>VALOR MENSAL  1 Operador Máq. Costal</v>
      </c>
      <c r="J76" s="107" t="str">
        <f>J66</f>
        <v>VALOR MENSAL  1 servente</v>
      </c>
      <c r="K76" s="60"/>
    </row>
    <row r="77" spans="1:11" x14ac:dyDescent="0.2">
      <c r="A77" s="105" t="s">
        <v>10</v>
      </c>
      <c r="B77" s="222" t="s">
        <v>112</v>
      </c>
      <c r="C77" s="222"/>
      <c r="D77" s="222"/>
      <c r="E77" s="222"/>
      <c r="F77" s="222"/>
      <c r="G77" s="222"/>
      <c r="H77" s="128">
        <v>8.3299999999999999E-2</v>
      </c>
      <c r="I77" s="115">
        <f t="shared" ref="I77:I83" si="4">I$30*H77</f>
        <v>140.96192600000001</v>
      </c>
      <c r="J77" s="116">
        <f>J$30*H77</f>
        <v>116.20350000000001</v>
      </c>
      <c r="K77" s="62"/>
    </row>
    <row r="78" spans="1:11" x14ac:dyDescent="0.2">
      <c r="A78" s="105" t="s">
        <v>11</v>
      </c>
      <c r="B78" s="221" t="s">
        <v>113</v>
      </c>
      <c r="C78" s="222"/>
      <c r="D78" s="222"/>
      <c r="E78" s="222"/>
      <c r="F78" s="222"/>
      <c r="G78" s="222"/>
      <c r="H78" s="128">
        <v>7.3000000000000001E-3</v>
      </c>
      <c r="I78" s="115">
        <f t="shared" si="4"/>
        <v>12.353206</v>
      </c>
      <c r="J78" s="116">
        <f t="shared" ref="J78:J83" si="5">J$30*H78</f>
        <v>10.1835</v>
      </c>
      <c r="K78" s="62"/>
    </row>
    <row r="79" spans="1:11" x14ac:dyDescent="0.2">
      <c r="A79" s="105" t="s">
        <v>12</v>
      </c>
      <c r="B79" s="222" t="s">
        <v>114</v>
      </c>
      <c r="C79" s="222"/>
      <c r="D79" s="222"/>
      <c r="E79" s="222"/>
      <c r="F79" s="222"/>
      <c r="G79" s="222"/>
      <c r="H79" s="128">
        <v>2.0000000000000001E-4</v>
      </c>
      <c r="I79" s="115">
        <f t="shared" si="4"/>
        <v>0.33844400000000002</v>
      </c>
      <c r="J79" s="116">
        <f t="shared" si="5"/>
        <v>0.27900000000000003</v>
      </c>
      <c r="K79" s="62"/>
    </row>
    <row r="80" spans="1:11" x14ac:dyDescent="0.2">
      <c r="A80" s="105" t="s">
        <v>13</v>
      </c>
      <c r="B80" s="221" t="s">
        <v>115</v>
      </c>
      <c r="C80" s="222"/>
      <c r="D80" s="222"/>
      <c r="E80" s="222"/>
      <c r="F80" s="222"/>
      <c r="G80" s="222"/>
      <c r="H80" s="2">
        <v>3.0000000000000001E-3</v>
      </c>
      <c r="I80" s="115">
        <f t="shared" si="4"/>
        <v>5.0766600000000004</v>
      </c>
      <c r="J80" s="116">
        <f t="shared" si="5"/>
        <v>4.1850000000000005</v>
      </c>
      <c r="K80" s="62"/>
    </row>
    <row r="81" spans="1:11" x14ac:dyDescent="0.2">
      <c r="A81" s="105" t="s">
        <v>14</v>
      </c>
      <c r="B81" s="221" t="s">
        <v>23</v>
      </c>
      <c r="C81" s="221"/>
      <c r="D81" s="221"/>
      <c r="E81" s="221"/>
      <c r="F81" s="221"/>
      <c r="G81" s="221"/>
      <c r="H81" s="128">
        <v>0</v>
      </c>
      <c r="I81" s="115">
        <f t="shared" si="4"/>
        <v>0</v>
      </c>
      <c r="J81" s="116">
        <f t="shared" si="5"/>
        <v>0</v>
      </c>
      <c r="K81" s="62"/>
    </row>
    <row r="82" spans="1:11" x14ac:dyDescent="0.2">
      <c r="A82" s="105"/>
      <c r="B82" s="244" t="s">
        <v>224</v>
      </c>
      <c r="C82" s="245"/>
      <c r="D82" s="245"/>
      <c r="E82" s="245"/>
      <c r="F82" s="245"/>
      <c r="G82" s="246"/>
      <c r="H82" s="128">
        <v>1.66E-2</v>
      </c>
      <c r="I82" s="115">
        <f t="shared" si="4"/>
        <v>28.090852000000002</v>
      </c>
      <c r="J82" s="116">
        <f t="shared" si="5"/>
        <v>23.157</v>
      </c>
      <c r="K82" s="62"/>
    </row>
    <row r="83" spans="1:11" x14ac:dyDescent="0.2">
      <c r="A83" s="105" t="s">
        <v>15</v>
      </c>
      <c r="B83" s="222" t="s">
        <v>4</v>
      </c>
      <c r="C83" s="222"/>
      <c r="D83" s="222"/>
      <c r="E83" s="222"/>
      <c r="F83" s="222"/>
      <c r="G83" s="222"/>
      <c r="H83" s="128">
        <v>0</v>
      </c>
      <c r="I83" s="115">
        <f t="shared" si="4"/>
        <v>0</v>
      </c>
      <c r="J83" s="116">
        <f t="shared" si="5"/>
        <v>0</v>
      </c>
      <c r="K83" s="62"/>
    </row>
    <row r="84" spans="1:11" x14ac:dyDescent="0.2">
      <c r="A84" s="223" t="s">
        <v>20</v>
      </c>
      <c r="B84" s="223"/>
      <c r="C84" s="223"/>
      <c r="D84" s="223"/>
      <c r="E84" s="223"/>
      <c r="F84" s="223"/>
      <c r="G84" s="223"/>
      <c r="H84" s="117">
        <f>TRUNC(SUM(H77:H83),4)</f>
        <v>0.1104</v>
      </c>
      <c r="I84" s="118">
        <f>TRUNC(SUM(I77:I83),2)</f>
        <v>186.82</v>
      </c>
      <c r="J84" s="119">
        <f>TRUNC(SUM(J77:J83),2)</f>
        <v>154</v>
      </c>
      <c r="K84" s="64"/>
    </row>
    <row r="85" spans="1:11" x14ac:dyDescent="0.2">
      <c r="A85" s="242"/>
      <c r="B85" s="243"/>
      <c r="C85" s="243"/>
      <c r="D85" s="243"/>
      <c r="E85" s="243"/>
      <c r="F85" s="243"/>
      <c r="G85" s="243"/>
      <c r="H85" s="243"/>
      <c r="I85" s="243"/>
      <c r="J85" s="58"/>
      <c r="K85" s="59"/>
    </row>
    <row r="86" spans="1:11" ht="38.25" x14ac:dyDescent="0.2">
      <c r="A86" s="223" t="s">
        <v>116</v>
      </c>
      <c r="B86" s="223"/>
      <c r="C86" s="223"/>
      <c r="D86" s="223"/>
      <c r="E86" s="223"/>
      <c r="F86" s="223"/>
      <c r="G86" s="223"/>
      <c r="H86" s="105" t="s">
        <v>3</v>
      </c>
      <c r="I86" s="106" t="str">
        <f>I76</f>
        <v>VALOR MENSAL  1 Operador Máq. Costal</v>
      </c>
      <c r="J86" s="107" t="str">
        <f>J76</f>
        <v>VALOR MENSAL  1 servente</v>
      </c>
      <c r="K86" s="60"/>
    </row>
    <row r="87" spans="1:11" x14ac:dyDescent="0.2">
      <c r="A87" s="105" t="s">
        <v>10</v>
      </c>
      <c r="B87" s="222" t="s">
        <v>117</v>
      </c>
      <c r="C87" s="222"/>
      <c r="D87" s="222"/>
      <c r="E87" s="222"/>
      <c r="F87" s="222"/>
      <c r="G87" s="222"/>
      <c r="H87" s="128">
        <v>0</v>
      </c>
      <c r="I87" s="115">
        <f>$I$30*H87</f>
        <v>0</v>
      </c>
      <c r="J87" s="116">
        <f>$I$30*H87</f>
        <v>0</v>
      </c>
      <c r="K87" s="62"/>
    </row>
    <row r="88" spans="1:11" x14ac:dyDescent="0.2">
      <c r="A88" s="223" t="s">
        <v>22</v>
      </c>
      <c r="B88" s="223"/>
      <c r="C88" s="223"/>
      <c r="D88" s="223"/>
      <c r="E88" s="223"/>
      <c r="F88" s="223"/>
      <c r="G88" s="223"/>
      <c r="H88" s="117">
        <f>TRUNC(SUM(H87),4)</f>
        <v>0</v>
      </c>
      <c r="I88" s="118">
        <f>TRUNC(SUM(I87),2)</f>
        <v>0</v>
      </c>
      <c r="J88" s="119">
        <f>TRUNC(SUM(J87),2)</f>
        <v>0</v>
      </c>
      <c r="K88" s="64"/>
    </row>
    <row r="89" spans="1:11" x14ac:dyDescent="0.2">
      <c r="A89" s="241"/>
      <c r="B89" s="220"/>
      <c r="C89" s="220"/>
      <c r="D89" s="220"/>
      <c r="E89" s="220"/>
      <c r="F89" s="220"/>
      <c r="G89" s="220"/>
      <c r="H89" s="220"/>
      <c r="I89" s="220"/>
      <c r="J89" s="58"/>
      <c r="K89" s="59"/>
    </row>
    <row r="90" spans="1:11" x14ac:dyDescent="0.2">
      <c r="A90" s="217" t="s">
        <v>118</v>
      </c>
      <c r="B90" s="218"/>
      <c r="C90" s="218"/>
      <c r="D90" s="218"/>
      <c r="E90" s="218"/>
      <c r="F90" s="218"/>
      <c r="G90" s="218"/>
      <c r="H90" s="218"/>
      <c r="I90" s="218"/>
      <c r="J90" s="218"/>
      <c r="K90" s="57"/>
    </row>
    <row r="91" spans="1:11" ht="38.25" x14ac:dyDescent="0.2">
      <c r="A91" s="223" t="s">
        <v>119</v>
      </c>
      <c r="B91" s="223"/>
      <c r="C91" s="223"/>
      <c r="D91" s="223"/>
      <c r="E91" s="223"/>
      <c r="F91" s="223"/>
      <c r="G91" s="223"/>
      <c r="H91" s="223"/>
      <c r="I91" s="106" t="str">
        <f>I86</f>
        <v>VALOR MENSAL  1 Operador Máq. Costal</v>
      </c>
      <c r="J91" s="107" t="str">
        <f>J86</f>
        <v>VALOR MENSAL  1 servente</v>
      </c>
      <c r="K91" s="60"/>
    </row>
    <row r="92" spans="1:11" x14ac:dyDescent="0.2">
      <c r="A92" s="105" t="s">
        <v>26</v>
      </c>
      <c r="B92" s="221" t="s">
        <v>113</v>
      </c>
      <c r="C92" s="221"/>
      <c r="D92" s="221"/>
      <c r="E92" s="221"/>
      <c r="F92" s="221"/>
      <c r="G92" s="221"/>
      <c r="H92" s="221"/>
      <c r="I92" s="125">
        <f>I84</f>
        <v>186.82</v>
      </c>
      <c r="J92" s="126">
        <f>J84</f>
        <v>154</v>
      </c>
      <c r="K92" s="69"/>
    </row>
    <row r="93" spans="1:11" x14ac:dyDescent="0.2">
      <c r="A93" s="105" t="s">
        <v>27</v>
      </c>
      <c r="B93" s="221" t="s">
        <v>120</v>
      </c>
      <c r="C93" s="221"/>
      <c r="D93" s="221"/>
      <c r="E93" s="221"/>
      <c r="F93" s="221"/>
      <c r="G93" s="221"/>
      <c r="H93" s="221"/>
      <c r="I93" s="125">
        <f>I88</f>
        <v>0</v>
      </c>
      <c r="J93" s="126">
        <f>J88</f>
        <v>0</v>
      </c>
      <c r="K93" s="69"/>
    </row>
    <row r="94" spans="1:11" x14ac:dyDescent="0.2">
      <c r="A94" s="223" t="s">
        <v>121</v>
      </c>
      <c r="B94" s="223"/>
      <c r="C94" s="223"/>
      <c r="D94" s="223"/>
      <c r="E94" s="223"/>
      <c r="F94" s="223"/>
      <c r="G94" s="223"/>
      <c r="H94" s="223"/>
      <c r="I94" s="118">
        <f>TRUNC(SUM(I92:I93),2)</f>
        <v>186.82</v>
      </c>
      <c r="J94" s="119">
        <f>TRUNC(SUM(J92:J93),2)</f>
        <v>154</v>
      </c>
      <c r="K94" s="64"/>
    </row>
    <row r="95" spans="1:11" x14ac:dyDescent="0.2">
      <c r="A95" s="239"/>
      <c r="B95" s="240"/>
      <c r="C95" s="240"/>
      <c r="D95" s="240"/>
      <c r="E95" s="240"/>
      <c r="F95" s="240"/>
      <c r="G95" s="240"/>
      <c r="H95" s="240"/>
      <c r="I95" s="240"/>
      <c r="J95" s="58"/>
      <c r="K95" s="59"/>
    </row>
    <row r="96" spans="1:11" x14ac:dyDescent="0.2">
      <c r="A96" s="219" t="s">
        <v>122</v>
      </c>
      <c r="B96" s="220"/>
      <c r="C96" s="220"/>
      <c r="D96" s="220"/>
      <c r="E96" s="220"/>
      <c r="F96" s="220"/>
      <c r="G96" s="220"/>
      <c r="H96" s="220"/>
      <c r="I96" s="220"/>
      <c r="J96" s="220"/>
      <c r="K96" s="52"/>
    </row>
    <row r="97" spans="1:11" ht="38.25" x14ac:dyDescent="0.2">
      <c r="A97" s="105">
        <v>5</v>
      </c>
      <c r="B97" s="223" t="s">
        <v>19</v>
      </c>
      <c r="C97" s="223"/>
      <c r="D97" s="223"/>
      <c r="E97" s="223"/>
      <c r="F97" s="223"/>
      <c r="G97" s="223"/>
      <c r="H97" s="105"/>
      <c r="I97" s="106" t="str">
        <f>I91</f>
        <v>VALOR MENSAL  1 Operador Máq. Costal</v>
      </c>
      <c r="J97" s="107" t="str">
        <f>J91</f>
        <v>VALOR MENSAL  1 servente</v>
      </c>
      <c r="K97" s="60"/>
    </row>
    <row r="98" spans="1:11" x14ac:dyDescent="0.2">
      <c r="A98" s="105" t="s">
        <v>10</v>
      </c>
      <c r="B98" s="228" t="s">
        <v>162</v>
      </c>
      <c r="C98" s="228"/>
      <c r="D98" s="228"/>
      <c r="E98" s="228"/>
      <c r="F98" s="228"/>
      <c r="G98" s="228"/>
      <c r="H98" s="92" t="s">
        <v>0</v>
      </c>
      <c r="I98" s="125">
        <f>E188</f>
        <v>98.333333333333343</v>
      </c>
      <c r="J98" s="126">
        <f>E204</f>
        <v>84.916666666666657</v>
      </c>
      <c r="K98" s="69"/>
    </row>
    <row r="99" spans="1:11" x14ac:dyDescent="0.2">
      <c r="A99" s="105" t="s">
        <v>11</v>
      </c>
      <c r="B99" s="228" t="s">
        <v>171</v>
      </c>
      <c r="C99" s="228"/>
      <c r="D99" s="228"/>
      <c r="E99" s="228"/>
      <c r="F99" s="228"/>
      <c r="G99" s="228"/>
      <c r="H99" s="92" t="s">
        <v>0</v>
      </c>
      <c r="I99" s="125">
        <v>10</v>
      </c>
      <c r="J99" s="126">
        <v>10</v>
      </c>
      <c r="K99" s="69"/>
    </row>
    <row r="100" spans="1:11" x14ac:dyDescent="0.2">
      <c r="A100" s="88" t="s">
        <v>12</v>
      </c>
      <c r="B100" s="228" t="s">
        <v>170</v>
      </c>
      <c r="C100" s="228"/>
      <c r="D100" s="228"/>
      <c r="E100" s="228"/>
      <c r="F100" s="228"/>
      <c r="G100" s="228"/>
      <c r="H100" s="92" t="s">
        <v>0</v>
      </c>
      <c r="I100" s="125">
        <v>0</v>
      </c>
      <c r="J100" s="126">
        <v>0</v>
      </c>
      <c r="K100" s="69"/>
    </row>
    <row r="101" spans="1:11" x14ac:dyDescent="0.2">
      <c r="A101" s="223" t="s">
        <v>123</v>
      </c>
      <c r="B101" s="223"/>
      <c r="C101" s="223"/>
      <c r="D101" s="223"/>
      <c r="E101" s="223"/>
      <c r="F101" s="223"/>
      <c r="G101" s="223"/>
      <c r="H101" s="117" t="s">
        <v>0</v>
      </c>
      <c r="I101" s="118">
        <f>TRUNC(SUM(I98:I100),2)</f>
        <v>108.33</v>
      </c>
      <c r="J101" s="119">
        <f>TRUNC(SUM(J98:J100),2)</f>
        <v>94.91</v>
      </c>
      <c r="K101" s="64"/>
    </row>
    <row r="102" spans="1:11" x14ac:dyDescent="0.2">
      <c r="A102" s="239"/>
      <c r="B102" s="240"/>
      <c r="C102" s="240"/>
      <c r="D102" s="240"/>
      <c r="E102" s="240"/>
      <c r="F102" s="240"/>
      <c r="G102" s="240"/>
      <c r="H102" s="240"/>
      <c r="I102" s="240"/>
      <c r="J102" s="58"/>
      <c r="K102" s="59"/>
    </row>
    <row r="103" spans="1:11" ht="27.75" customHeight="1" x14ac:dyDescent="0.2">
      <c r="A103" s="226" t="s">
        <v>237</v>
      </c>
      <c r="B103" s="226"/>
      <c r="C103" s="226"/>
      <c r="D103" s="226"/>
      <c r="E103" s="226"/>
      <c r="F103" s="226"/>
      <c r="G103" s="226"/>
      <c r="H103" s="226"/>
      <c r="I103" s="227"/>
      <c r="J103" s="58"/>
      <c r="K103" s="59"/>
    </row>
    <row r="104" spans="1:11" ht="25.5" x14ac:dyDescent="0.2">
      <c r="A104" s="105">
        <v>6</v>
      </c>
      <c r="B104" s="223" t="s">
        <v>238</v>
      </c>
      <c r="C104" s="223"/>
      <c r="D104" s="223"/>
      <c r="E104" s="223"/>
      <c r="F104" s="223"/>
      <c r="G104" s="223"/>
      <c r="H104" s="105"/>
      <c r="I104" s="106" t="s">
        <v>135</v>
      </c>
      <c r="J104" s="66"/>
      <c r="K104" s="59"/>
    </row>
    <row r="105" spans="1:11" ht="25.5" customHeight="1" x14ac:dyDescent="0.2">
      <c r="A105" s="105" t="s">
        <v>10</v>
      </c>
      <c r="B105" s="248" t="s">
        <v>236</v>
      </c>
      <c r="C105" s="248"/>
      <c r="D105" s="248"/>
      <c r="E105" s="248"/>
      <c r="F105" s="248"/>
      <c r="G105" s="248"/>
      <c r="H105" s="108"/>
      <c r="I105" s="129">
        <f>E219</f>
        <v>351.66666666666669</v>
      </c>
      <c r="J105" s="68"/>
      <c r="K105" s="59"/>
    </row>
    <row r="106" spans="1:11" ht="25.5" customHeight="1" x14ac:dyDescent="0.2">
      <c r="A106" s="105" t="s">
        <v>11</v>
      </c>
      <c r="B106" s="247" t="s">
        <v>177</v>
      </c>
      <c r="C106" s="247"/>
      <c r="D106" s="247"/>
      <c r="E106" s="247"/>
      <c r="F106" s="247"/>
      <c r="G106" s="247"/>
      <c r="H106" s="92" t="s">
        <v>0</v>
      </c>
      <c r="I106" s="102">
        <f>D262</f>
        <v>3472.7824666666666</v>
      </c>
      <c r="J106" s="68"/>
      <c r="K106" s="59"/>
    </row>
    <row r="107" spans="1:11" x14ac:dyDescent="0.2">
      <c r="A107" s="105" t="s">
        <v>12</v>
      </c>
      <c r="B107" s="244" t="s">
        <v>4</v>
      </c>
      <c r="C107" s="245"/>
      <c r="D107" s="245"/>
      <c r="E107" s="245"/>
      <c r="F107" s="245"/>
      <c r="G107" s="246"/>
      <c r="H107" s="92" t="s">
        <v>0</v>
      </c>
      <c r="I107" s="102">
        <v>0</v>
      </c>
      <c r="J107" s="68"/>
      <c r="K107" s="59"/>
    </row>
    <row r="108" spans="1:11" x14ac:dyDescent="0.2">
      <c r="A108" s="223" t="s">
        <v>124</v>
      </c>
      <c r="B108" s="223"/>
      <c r="C108" s="223"/>
      <c r="D108" s="223"/>
      <c r="E108" s="223"/>
      <c r="F108" s="223"/>
      <c r="G108" s="223"/>
      <c r="H108" s="117" t="s">
        <v>0</v>
      </c>
      <c r="I108" s="124">
        <f>SUM(I105:I107)</f>
        <v>3824.4491333333331</v>
      </c>
      <c r="J108" s="63"/>
      <c r="K108" s="59"/>
    </row>
    <row r="109" spans="1:11" x14ac:dyDescent="0.2">
      <c r="A109" s="239"/>
      <c r="B109" s="240"/>
      <c r="C109" s="240"/>
      <c r="D109" s="240"/>
      <c r="E109" s="240"/>
      <c r="F109" s="240"/>
      <c r="G109" s="240"/>
      <c r="H109" s="240"/>
      <c r="I109" s="240"/>
      <c r="J109" s="58"/>
      <c r="K109" s="59"/>
    </row>
    <row r="110" spans="1:11" x14ac:dyDescent="0.2">
      <c r="A110" s="226" t="s">
        <v>132</v>
      </c>
      <c r="B110" s="226"/>
      <c r="C110" s="226"/>
      <c r="D110" s="226"/>
      <c r="E110" s="226"/>
      <c r="F110" s="226"/>
      <c r="G110" s="226"/>
      <c r="H110" s="226"/>
      <c r="I110" s="227"/>
      <c r="J110" s="58"/>
      <c r="K110" s="59"/>
    </row>
    <row r="111" spans="1:11" x14ac:dyDescent="0.2">
      <c r="A111" s="105">
        <v>7</v>
      </c>
      <c r="B111" s="223" t="s">
        <v>25</v>
      </c>
      <c r="C111" s="223"/>
      <c r="D111" s="223"/>
      <c r="E111" s="223"/>
      <c r="F111" s="223"/>
      <c r="G111" s="223"/>
      <c r="H111" s="105" t="s">
        <v>3</v>
      </c>
      <c r="I111" s="130" t="s">
        <v>1</v>
      </c>
      <c r="J111" s="66"/>
      <c r="K111" s="59"/>
    </row>
    <row r="112" spans="1:11" x14ac:dyDescent="0.2">
      <c r="A112" s="105" t="s">
        <v>10</v>
      </c>
      <c r="B112" s="221" t="s">
        <v>28</v>
      </c>
      <c r="C112" s="221"/>
      <c r="D112" s="221"/>
      <c r="E112" s="221"/>
      <c r="F112" s="221"/>
      <c r="G112" s="221"/>
      <c r="H112" s="131">
        <v>0.1</v>
      </c>
      <c r="I112" s="132">
        <f>TRUNC(H112*I141,2)</f>
        <v>1645.57</v>
      </c>
      <c r="J112" s="70"/>
      <c r="K112" s="59"/>
    </row>
    <row r="113" spans="1:12" x14ac:dyDescent="0.2">
      <c r="A113" s="105" t="s">
        <v>11</v>
      </c>
      <c r="B113" s="221" t="s">
        <v>5</v>
      </c>
      <c r="C113" s="221"/>
      <c r="D113" s="221"/>
      <c r="E113" s="221"/>
      <c r="F113" s="221"/>
      <c r="G113" s="221"/>
      <c r="H113" s="131">
        <v>0.08</v>
      </c>
      <c r="I113" s="132">
        <f>TRUNC(H113*(I112+I141),2)</f>
        <v>1448.1</v>
      </c>
      <c r="J113" s="70"/>
      <c r="K113" s="59"/>
    </row>
    <row r="114" spans="1:12" x14ac:dyDescent="0.2">
      <c r="A114" s="105" t="s">
        <v>12</v>
      </c>
      <c r="B114" s="254" t="s">
        <v>59</v>
      </c>
      <c r="C114" s="254"/>
      <c r="D114" s="254"/>
      <c r="E114" s="254"/>
      <c r="F114" s="254"/>
      <c r="G114" s="254"/>
      <c r="H114" s="110"/>
      <c r="I114" s="133"/>
      <c r="J114" s="71"/>
      <c r="K114" s="59"/>
    </row>
    <row r="115" spans="1:12" x14ac:dyDescent="0.2">
      <c r="A115" s="105" t="s">
        <v>60</v>
      </c>
      <c r="B115" s="221" t="s">
        <v>232</v>
      </c>
      <c r="C115" s="221"/>
      <c r="D115" s="221"/>
      <c r="E115" s="221"/>
      <c r="F115" s="221"/>
      <c r="G115" s="221"/>
      <c r="H115" s="134">
        <v>9.2499999999999999E-2</v>
      </c>
      <c r="I115" s="132">
        <f>TRUNC(H115*I125,2)</f>
        <v>2084.52</v>
      </c>
      <c r="J115" s="70"/>
      <c r="K115" s="59"/>
    </row>
    <row r="116" spans="1:12" x14ac:dyDescent="0.2">
      <c r="A116" s="105" t="s">
        <v>61</v>
      </c>
      <c r="B116" s="221" t="s">
        <v>141</v>
      </c>
      <c r="C116" s="221"/>
      <c r="D116" s="221"/>
      <c r="E116" s="221"/>
      <c r="F116" s="221"/>
      <c r="G116" s="221"/>
      <c r="H116" s="135">
        <v>0</v>
      </c>
      <c r="I116" s="132">
        <f>TRUNC(H116*I125,2)</f>
        <v>0</v>
      </c>
      <c r="J116" s="70"/>
      <c r="K116" s="59"/>
    </row>
    <row r="117" spans="1:12" x14ac:dyDescent="0.2">
      <c r="A117" s="105" t="s">
        <v>62</v>
      </c>
      <c r="B117" s="221" t="s">
        <v>231</v>
      </c>
      <c r="C117" s="221"/>
      <c r="D117" s="221"/>
      <c r="E117" s="221"/>
      <c r="F117" s="221"/>
      <c r="G117" s="221"/>
      <c r="H117" s="136">
        <v>0.04</v>
      </c>
      <c r="I117" s="132">
        <f>TRUNC(H117*I125,2)</f>
        <v>901.41</v>
      </c>
      <c r="J117" s="70"/>
      <c r="K117" s="59"/>
      <c r="L117" s="1"/>
    </row>
    <row r="118" spans="1:12" x14ac:dyDescent="0.2">
      <c r="A118" s="223" t="s">
        <v>133</v>
      </c>
      <c r="B118" s="223"/>
      <c r="C118" s="223"/>
      <c r="D118" s="223"/>
      <c r="E118" s="223"/>
      <c r="F118" s="223"/>
      <c r="G118" s="223"/>
      <c r="H118" s="134">
        <f>SUM(H112:H117)</f>
        <v>0.31249999999999994</v>
      </c>
      <c r="I118" s="124">
        <f>TRUNC(SUM(I112:I117),2)</f>
        <v>6079.6</v>
      </c>
      <c r="J118" s="63"/>
      <c r="K118" s="59"/>
    </row>
    <row r="119" spans="1:12" x14ac:dyDescent="0.2">
      <c r="A119" s="93"/>
      <c r="B119" s="249"/>
      <c r="C119" s="249"/>
      <c r="D119" s="249"/>
      <c r="E119" s="249"/>
      <c r="F119" s="249"/>
      <c r="G119" s="249"/>
      <c r="H119" s="249"/>
      <c r="I119" s="249"/>
      <c r="J119" s="58"/>
      <c r="K119" s="59"/>
    </row>
    <row r="120" spans="1:12" x14ac:dyDescent="0.2">
      <c r="A120" s="137" t="s">
        <v>63</v>
      </c>
      <c r="B120" s="250" t="s">
        <v>64</v>
      </c>
      <c r="C120" s="250"/>
      <c r="D120" s="250"/>
      <c r="E120" s="250"/>
      <c r="F120" s="250"/>
      <c r="G120" s="250"/>
      <c r="H120" s="138">
        <f>TRUNC(H115+H116+H117,4)</f>
        <v>0.13250000000000001</v>
      </c>
      <c r="I120" s="139"/>
      <c r="J120" s="58"/>
      <c r="K120" s="59"/>
    </row>
    <row r="121" spans="1:12" x14ac:dyDescent="0.2">
      <c r="A121" s="140"/>
      <c r="B121" s="251">
        <v>100</v>
      </c>
      <c r="C121" s="252"/>
      <c r="D121" s="252"/>
      <c r="E121" s="252"/>
      <c r="F121" s="252"/>
      <c r="G121" s="252"/>
      <c r="H121" s="141"/>
      <c r="I121" s="142"/>
      <c r="J121" s="58"/>
      <c r="K121" s="59"/>
    </row>
    <row r="122" spans="1:12" x14ac:dyDescent="0.2">
      <c r="A122" s="143"/>
      <c r="B122" s="144"/>
      <c r="C122" s="144"/>
      <c r="D122" s="144"/>
      <c r="E122" s="144"/>
      <c r="F122" s="144"/>
      <c r="G122" s="144"/>
      <c r="H122" s="141"/>
      <c r="I122" s="142"/>
      <c r="J122" s="58"/>
      <c r="K122" s="59"/>
    </row>
    <row r="123" spans="1:12" x14ac:dyDescent="0.2">
      <c r="A123" s="140" t="s">
        <v>65</v>
      </c>
      <c r="B123" s="252" t="s">
        <v>125</v>
      </c>
      <c r="C123" s="252"/>
      <c r="D123" s="252"/>
      <c r="E123" s="252"/>
      <c r="F123" s="252"/>
      <c r="G123" s="252"/>
      <c r="H123" s="141"/>
      <c r="I123" s="145">
        <f>TRUNC(I141+I112+I113,2)</f>
        <v>19549.45</v>
      </c>
      <c r="J123" s="58"/>
      <c r="K123" s="59"/>
    </row>
    <row r="124" spans="1:12" x14ac:dyDescent="0.2">
      <c r="A124" s="140"/>
      <c r="B124" s="144"/>
      <c r="C124" s="144"/>
      <c r="D124" s="144"/>
      <c r="E124" s="144"/>
      <c r="F124" s="144"/>
      <c r="G124" s="144"/>
      <c r="H124" s="141"/>
      <c r="I124" s="145"/>
      <c r="J124" s="58"/>
      <c r="K124" s="59"/>
    </row>
    <row r="125" spans="1:12" x14ac:dyDescent="0.2">
      <c r="A125" s="140" t="s">
        <v>66</v>
      </c>
      <c r="B125" s="252" t="s">
        <v>67</v>
      </c>
      <c r="C125" s="252"/>
      <c r="D125" s="252"/>
      <c r="E125" s="252"/>
      <c r="F125" s="252"/>
      <c r="G125" s="252"/>
      <c r="H125" s="141"/>
      <c r="I125" s="145">
        <f>I123/(1-H120)</f>
        <v>22535.389048991357</v>
      </c>
      <c r="J125" s="58"/>
      <c r="K125" s="59"/>
    </row>
    <row r="126" spans="1:12" x14ac:dyDescent="0.2">
      <c r="A126" s="140"/>
      <c r="B126" s="144"/>
      <c r="C126" s="144"/>
      <c r="D126" s="144"/>
      <c r="E126" s="144"/>
      <c r="F126" s="144"/>
      <c r="G126" s="144"/>
      <c r="H126" s="141"/>
      <c r="I126" s="145"/>
      <c r="J126" s="58"/>
      <c r="K126" s="59"/>
    </row>
    <row r="127" spans="1:12" x14ac:dyDescent="0.2">
      <c r="A127" s="146"/>
      <c r="B127" s="253" t="s">
        <v>68</v>
      </c>
      <c r="C127" s="253"/>
      <c r="D127" s="253"/>
      <c r="E127" s="253"/>
      <c r="F127" s="253"/>
      <c r="G127" s="253"/>
      <c r="H127" s="147"/>
      <c r="I127" s="148">
        <f>TRUNC(I125-I123,2)</f>
        <v>2985.93</v>
      </c>
      <c r="J127" s="58"/>
      <c r="K127" s="59"/>
    </row>
    <row r="128" spans="1:12" x14ac:dyDescent="0.2">
      <c r="A128" s="93"/>
      <c r="B128" s="93"/>
      <c r="C128" s="93"/>
      <c r="D128" s="93"/>
      <c r="E128" s="93"/>
      <c r="F128" s="93"/>
      <c r="G128" s="93"/>
      <c r="H128" s="93"/>
      <c r="I128" s="64"/>
      <c r="J128" s="58"/>
      <c r="K128" s="59"/>
    </row>
    <row r="129" spans="1:11" x14ac:dyDescent="0.2">
      <c r="A129" s="217" t="s">
        <v>127</v>
      </c>
      <c r="B129" s="218"/>
      <c r="C129" s="218"/>
      <c r="D129" s="218"/>
      <c r="E129" s="218"/>
      <c r="F129" s="218"/>
      <c r="G129" s="218"/>
      <c r="H129" s="218"/>
      <c r="I129" s="218"/>
      <c r="J129" s="218"/>
      <c r="K129" s="57"/>
    </row>
    <row r="130" spans="1:11" ht="38.25" x14ac:dyDescent="0.2">
      <c r="A130" s="223" t="s">
        <v>29</v>
      </c>
      <c r="B130" s="223"/>
      <c r="C130" s="223"/>
      <c r="D130" s="223"/>
      <c r="E130" s="223"/>
      <c r="F130" s="223"/>
      <c r="G130" s="223"/>
      <c r="H130" s="223"/>
      <c r="I130" s="106" t="str">
        <f>I22</f>
        <v>VALOR MENSAL  1 Operador Máq. Costal</v>
      </c>
      <c r="J130" s="107" t="str">
        <f>J22</f>
        <v>VALOR MENSAL  1 servente</v>
      </c>
      <c r="K130" s="60"/>
    </row>
    <row r="131" spans="1:11" x14ac:dyDescent="0.2">
      <c r="A131" s="90" t="s">
        <v>10</v>
      </c>
      <c r="B131" s="232" t="str">
        <f>A21</f>
        <v>MÓDULO 1 - COMPOSIÇÃO DA REMUNERAÇÃO</v>
      </c>
      <c r="C131" s="232"/>
      <c r="D131" s="232"/>
      <c r="E131" s="232"/>
      <c r="F131" s="232"/>
      <c r="G131" s="232"/>
      <c r="H131" s="232"/>
      <c r="I131" s="132">
        <f>I30</f>
        <v>1692.22</v>
      </c>
      <c r="J131" s="149">
        <f>J30</f>
        <v>1395</v>
      </c>
      <c r="K131" s="72"/>
    </row>
    <row r="132" spans="1:11" x14ac:dyDescent="0.2">
      <c r="A132" s="90" t="s">
        <v>11</v>
      </c>
      <c r="B132" s="232" t="str">
        <f>A32</f>
        <v>MÓDULO 2 – ENCARGOS E BENEFÍCIOS ANUAIS, MENSAIS E DIÁRIOS</v>
      </c>
      <c r="C132" s="232"/>
      <c r="D132" s="232"/>
      <c r="E132" s="232"/>
      <c r="F132" s="232"/>
      <c r="G132" s="232"/>
      <c r="H132" s="232"/>
      <c r="I132" s="132">
        <f>I63</f>
        <v>1306.73</v>
      </c>
      <c r="J132" s="149">
        <f>J63</f>
        <v>1164.3399999999999</v>
      </c>
      <c r="K132" s="72"/>
    </row>
    <row r="133" spans="1:11" x14ac:dyDescent="0.2">
      <c r="A133" s="90" t="s">
        <v>12</v>
      </c>
      <c r="B133" s="232" t="str">
        <f>A65</f>
        <v>MÓDULO 3 – PROVISÃO PARA RESCISÃO</v>
      </c>
      <c r="C133" s="232"/>
      <c r="D133" s="232"/>
      <c r="E133" s="232"/>
      <c r="F133" s="232"/>
      <c r="G133" s="232"/>
      <c r="H133" s="232"/>
      <c r="I133" s="132">
        <f>I73</f>
        <v>116.93</v>
      </c>
      <c r="J133" s="149">
        <f>J73</f>
        <v>96.39</v>
      </c>
      <c r="K133" s="72"/>
    </row>
    <row r="134" spans="1:11" x14ac:dyDescent="0.2">
      <c r="A134" s="103" t="s">
        <v>13</v>
      </c>
      <c r="B134" s="232" t="str">
        <f>A75</f>
        <v>MÓDULO 4 – CUSTO DE REPOSIÇÃO DO PROFISSIONAL AUSENTE</v>
      </c>
      <c r="C134" s="232"/>
      <c r="D134" s="232"/>
      <c r="E134" s="232"/>
      <c r="F134" s="232"/>
      <c r="G134" s="232"/>
      <c r="H134" s="232"/>
      <c r="I134" s="132">
        <f>I94</f>
        <v>186.82</v>
      </c>
      <c r="J134" s="149">
        <f>J94</f>
        <v>154</v>
      </c>
      <c r="K134" s="72"/>
    </row>
    <row r="135" spans="1:11" x14ac:dyDescent="0.2">
      <c r="A135" s="103" t="s">
        <v>14</v>
      </c>
      <c r="B135" s="232" t="str">
        <f>A96</f>
        <v>MÓDULO 5 – INSUMOS DIVERSOS</v>
      </c>
      <c r="C135" s="232"/>
      <c r="D135" s="232"/>
      <c r="E135" s="232"/>
      <c r="F135" s="232"/>
      <c r="G135" s="232"/>
      <c r="H135" s="232"/>
      <c r="I135" s="132">
        <f>I101</f>
        <v>108.33</v>
      </c>
      <c r="J135" s="149">
        <f>J101</f>
        <v>94.91</v>
      </c>
      <c r="K135" s="72"/>
    </row>
    <row r="136" spans="1:11" x14ac:dyDescent="0.2">
      <c r="A136" s="105"/>
      <c r="B136" s="223" t="s">
        <v>134</v>
      </c>
      <c r="C136" s="223"/>
      <c r="D136" s="223"/>
      <c r="E136" s="223"/>
      <c r="F136" s="223"/>
      <c r="G136" s="223"/>
      <c r="H136" s="223"/>
      <c r="I136" s="124">
        <f>TRUNC(SUM(I131:I135),2)</f>
        <v>3411.03</v>
      </c>
      <c r="J136" s="86">
        <f>TRUNC(SUM(J131:J135),2)</f>
        <v>2904.64</v>
      </c>
      <c r="K136" s="67"/>
    </row>
    <row r="137" spans="1:11" x14ac:dyDescent="0.2">
      <c r="A137" s="105"/>
      <c r="B137" s="237" t="s">
        <v>129</v>
      </c>
      <c r="C137" s="238"/>
      <c r="D137" s="238"/>
      <c r="E137" s="238"/>
      <c r="F137" s="238"/>
      <c r="G137" s="238"/>
      <c r="H137" s="255"/>
      <c r="I137" s="86">
        <v>2</v>
      </c>
      <c r="J137" s="86">
        <v>2</v>
      </c>
      <c r="K137" s="67"/>
    </row>
    <row r="138" spans="1:11" x14ac:dyDescent="0.2">
      <c r="A138" s="105"/>
      <c r="B138" s="237" t="s">
        <v>235</v>
      </c>
      <c r="C138" s="238"/>
      <c r="D138" s="238"/>
      <c r="E138" s="238"/>
      <c r="F138" s="238"/>
      <c r="G138" s="238"/>
      <c r="H138" s="255"/>
      <c r="I138" s="86">
        <f>I136*I137</f>
        <v>6822.06</v>
      </c>
      <c r="J138" s="86">
        <f>J136*J137</f>
        <v>5809.28</v>
      </c>
      <c r="K138" s="67"/>
    </row>
    <row r="139" spans="1:11" x14ac:dyDescent="0.2">
      <c r="A139" s="105"/>
      <c r="B139" s="237" t="s">
        <v>130</v>
      </c>
      <c r="C139" s="238"/>
      <c r="D139" s="238"/>
      <c r="E139" s="238"/>
      <c r="F139" s="238"/>
      <c r="G139" s="238"/>
      <c r="H139" s="255"/>
      <c r="I139" s="259">
        <f>I138+J138</f>
        <v>12631.34</v>
      </c>
      <c r="J139" s="259"/>
      <c r="K139" s="73"/>
    </row>
    <row r="140" spans="1:11" x14ac:dyDescent="0.2">
      <c r="A140" s="103" t="s">
        <v>15</v>
      </c>
      <c r="B140" s="256" t="str">
        <f>A103</f>
        <v>MÓDULO 6 – Ferramentas, Máquinas Roçadeiras costais. Outros</v>
      </c>
      <c r="C140" s="257"/>
      <c r="D140" s="257"/>
      <c r="E140" s="257"/>
      <c r="F140" s="257"/>
      <c r="G140" s="257"/>
      <c r="H140" s="258"/>
      <c r="I140" s="259">
        <f>I108</f>
        <v>3824.4491333333331</v>
      </c>
      <c r="J140" s="259"/>
      <c r="K140" s="73"/>
    </row>
    <row r="141" spans="1:11" x14ac:dyDescent="0.2">
      <c r="A141" s="103"/>
      <c r="B141" s="256" t="s">
        <v>178</v>
      </c>
      <c r="C141" s="257"/>
      <c r="D141" s="257"/>
      <c r="E141" s="257"/>
      <c r="F141" s="257"/>
      <c r="G141" s="257"/>
      <c r="H141" s="258"/>
      <c r="I141" s="259">
        <f>I139+I140</f>
        <v>16455.789133333332</v>
      </c>
      <c r="J141" s="259"/>
      <c r="K141" s="73"/>
    </row>
    <row r="142" spans="1:11" x14ac:dyDescent="0.2">
      <c r="A142" s="103" t="s">
        <v>16</v>
      </c>
      <c r="B142" s="267" t="str">
        <f>A110</f>
        <v>MÓDULO 7 – CUSTOS INDIRETOS, TRIBUTOS E LUCRO</v>
      </c>
      <c r="C142" s="257"/>
      <c r="D142" s="257"/>
      <c r="E142" s="257"/>
      <c r="F142" s="257"/>
      <c r="G142" s="257"/>
      <c r="H142" s="258"/>
      <c r="I142" s="259">
        <f>I118</f>
        <v>6079.6</v>
      </c>
      <c r="J142" s="259"/>
      <c r="K142" s="73"/>
    </row>
    <row r="143" spans="1:11" x14ac:dyDescent="0.2">
      <c r="A143" s="223" t="s">
        <v>217</v>
      </c>
      <c r="B143" s="223"/>
      <c r="C143" s="223"/>
      <c r="D143" s="223"/>
      <c r="E143" s="223"/>
      <c r="F143" s="223"/>
      <c r="G143" s="223"/>
      <c r="H143" s="223"/>
      <c r="I143" s="259">
        <f>TRUNC(SUM(I141+I142),2)</f>
        <v>22535.38</v>
      </c>
      <c r="J143" s="259"/>
      <c r="K143" s="73"/>
    </row>
    <row r="144" spans="1:11" ht="12.75" hidden="1" customHeight="1" x14ac:dyDescent="0.2">
      <c r="A144" s="223" t="s">
        <v>136</v>
      </c>
      <c r="B144" s="223"/>
      <c r="C144" s="223"/>
      <c r="D144" s="223"/>
      <c r="E144" s="223"/>
      <c r="F144" s="223"/>
      <c r="G144" s="223"/>
      <c r="H144" s="223"/>
      <c r="I144" s="150">
        <f>I143*12</f>
        <v>270424.56</v>
      </c>
      <c r="J144" s="78"/>
      <c r="K144" s="74"/>
    </row>
    <row r="145" spans="1:10" ht="40.5" hidden="1" customHeight="1" x14ac:dyDescent="0.2">
      <c r="A145" s="79"/>
      <c r="B145" s="79"/>
      <c r="C145" s="79"/>
      <c r="D145" s="79"/>
      <c r="E145" s="79"/>
      <c r="F145" s="79"/>
      <c r="G145" s="79"/>
      <c r="H145" s="79"/>
      <c r="I145" s="151"/>
      <c r="J145" s="54"/>
    </row>
    <row r="146" spans="1:10" hidden="1" x14ac:dyDescent="0.2">
      <c r="A146" s="93"/>
      <c r="B146" s="272" t="s">
        <v>31</v>
      </c>
      <c r="C146" s="272"/>
      <c r="D146" s="272"/>
      <c r="E146" s="272"/>
      <c r="F146" s="272"/>
      <c r="G146" s="272"/>
      <c r="H146" s="57"/>
      <c r="I146" s="57"/>
      <c r="J146" s="54"/>
    </row>
    <row r="147" spans="1:10" ht="26.25" hidden="1" thickBot="1" x14ac:dyDescent="0.25">
      <c r="A147" s="273" t="s">
        <v>33</v>
      </c>
      <c r="B147" s="274"/>
      <c r="C147" s="273" t="s">
        <v>34</v>
      </c>
      <c r="D147" s="274"/>
      <c r="E147" s="273" t="s">
        <v>36</v>
      </c>
      <c r="F147" s="274"/>
      <c r="G147" s="152" t="s">
        <v>35</v>
      </c>
      <c r="H147" s="153" t="s">
        <v>32</v>
      </c>
      <c r="I147" s="154" t="s">
        <v>1</v>
      </c>
      <c r="J147" s="54"/>
    </row>
    <row r="148" spans="1:10" hidden="1" x14ac:dyDescent="0.2">
      <c r="A148" s="260" t="s">
        <v>37</v>
      </c>
      <c r="B148" s="261"/>
      <c r="C148" s="262" t="s">
        <v>41</v>
      </c>
      <c r="D148" s="263"/>
      <c r="E148" s="264"/>
      <c r="F148" s="265"/>
      <c r="G148" s="155" t="s">
        <v>41</v>
      </c>
      <c r="H148" s="156"/>
      <c r="I148" s="157">
        <v>0</v>
      </c>
      <c r="J148" s="54"/>
    </row>
    <row r="149" spans="1:10" hidden="1" x14ac:dyDescent="0.2">
      <c r="A149" s="266" t="s">
        <v>38</v>
      </c>
      <c r="B149" s="267"/>
      <c r="C149" s="268" t="s">
        <v>41</v>
      </c>
      <c r="D149" s="269"/>
      <c r="E149" s="270"/>
      <c r="F149" s="271"/>
      <c r="G149" s="96" t="s">
        <v>41</v>
      </c>
      <c r="H149" s="158"/>
      <c r="I149" s="159">
        <v>0</v>
      </c>
      <c r="J149" s="54"/>
    </row>
    <row r="150" spans="1:10" hidden="1" x14ac:dyDescent="0.2">
      <c r="A150" s="266" t="s">
        <v>39</v>
      </c>
      <c r="B150" s="267"/>
      <c r="C150" s="268" t="s">
        <v>41</v>
      </c>
      <c r="D150" s="269"/>
      <c r="E150" s="270"/>
      <c r="F150" s="271"/>
      <c r="G150" s="96" t="s">
        <v>41</v>
      </c>
      <c r="H150" s="158"/>
      <c r="I150" s="159">
        <v>0</v>
      </c>
      <c r="J150" s="54"/>
    </row>
    <row r="151" spans="1:10" hidden="1" x14ac:dyDescent="0.2">
      <c r="A151" s="266" t="s">
        <v>40</v>
      </c>
      <c r="B151" s="267"/>
      <c r="C151" s="268" t="s">
        <v>41</v>
      </c>
      <c r="D151" s="269"/>
      <c r="E151" s="270"/>
      <c r="F151" s="271"/>
      <c r="G151" s="96" t="s">
        <v>41</v>
      </c>
      <c r="H151" s="158"/>
      <c r="I151" s="159">
        <v>0</v>
      </c>
      <c r="J151" s="54"/>
    </row>
    <row r="152" spans="1:10" hidden="1" x14ac:dyDescent="0.2">
      <c r="A152" s="275"/>
      <c r="B152" s="237"/>
      <c r="C152" s="270"/>
      <c r="D152" s="271"/>
      <c r="E152" s="270"/>
      <c r="F152" s="271"/>
      <c r="G152" s="160"/>
      <c r="H152" s="161"/>
      <c r="I152" s="159"/>
      <c r="J152" s="54"/>
    </row>
    <row r="153" spans="1:10" ht="13.5" hidden="1" thickBot="1" x14ac:dyDescent="0.25">
      <c r="A153" s="276"/>
      <c r="B153" s="277"/>
      <c r="C153" s="278"/>
      <c r="D153" s="279"/>
      <c r="E153" s="278"/>
      <c r="F153" s="279"/>
      <c r="G153" s="162"/>
      <c r="H153" s="163"/>
      <c r="I153" s="164"/>
      <c r="J153" s="54"/>
    </row>
    <row r="154" spans="1:10" ht="13.5" hidden="1" thickBot="1" x14ac:dyDescent="0.25">
      <c r="A154" s="289" t="s">
        <v>42</v>
      </c>
      <c r="B154" s="290"/>
      <c r="C154" s="290"/>
      <c r="D154" s="290"/>
      <c r="E154" s="290"/>
      <c r="F154" s="290"/>
      <c r="G154" s="290"/>
      <c r="H154" s="291"/>
      <c r="I154" s="165">
        <f>SUM(I152:I153)</f>
        <v>0</v>
      </c>
      <c r="J154" s="54"/>
    </row>
    <row r="155" spans="1:10" hidden="1" x14ac:dyDescent="0.2">
      <c r="A155" s="79"/>
      <c r="B155" s="79"/>
      <c r="C155" s="79"/>
      <c r="D155" s="79"/>
      <c r="E155" s="79"/>
      <c r="F155" s="79"/>
      <c r="G155" s="79"/>
      <c r="H155" s="79"/>
      <c r="I155" s="79"/>
      <c r="J155" s="54"/>
    </row>
    <row r="156" spans="1:10" hidden="1" x14ac:dyDescent="0.2">
      <c r="A156" s="93" t="s">
        <v>43</v>
      </c>
      <c r="B156" s="272" t="s">
        <v>44</v>
      </c>
      <c r="C156" s="272"/>
      <c r="D156" s="272"/>
      <c r="E156" s="272"/>
      <c r="F156" s="272"/>
      <c r="G156" s="272"/>
      <c r="H156" s="57"/>
      <c r="I156" s="57"/>
      <c r="J156" s="54"/>
    </row>
    <row r="157" spans="1:10" ht="13.5" hidden="1" thickBot="1" x14ac:dyDescent="0.25">
      <c r="A157" s="292" t="s">
        <v>45</v>
      </c>
      <c r="B157" s="293"/>
      <c r="C157" s="293"/>
      <c r="D157" s="293"/>
      <c r="E157" s="293"/>
      <c r="F157" s="293"/>
      <c r="G157" s="293"/>
      <c r="H157" s="293"/>
      <c r="I157" s="294"/>
      <c r="J157" s="54"/>
    </row>
    <row r="158" spans="1:10" ht="13.5" hidden="1" thickBot="1" x14ac:dyDescent="0.25">
      <c r="A158" s="166"/>
      <c r="B158" s="295" t="s">
        <v>46</v>
      </c>
      <c r="C158" s="296"/>
      <c r="D158" s="296"/>
      <c r="E158" s="296"/>
      <c r="F158" s="296"/>
      <c r="G158" s="296"/>
      <c r="H158" s="297"/>
      <c r="I158" s="154" t="s">
        <v>1</v>
      </c>
      <c r="J158" s="54"/>
    </row>
    <row r="159" spans="1:10" hidden="1" x14ac:dyDescent="0.2">
      <c r="A159" s="167" t="s">
        <v>10</v>
      </c>
      <c r="B159" s="298" t="s">
        <v>47</v>
      </c>
      <c r="C159" s="299"/>
      <c r="D159" s="299"/>
      <c r="E159" s="299"/>
      <c r="F159" s="299"/>
      <c r="G159" s="299"/>
      <c r="H159" s="300"/>
      <c r="I159" s="168">
        <f>I115</f>
        <v>2084.52</v>
      </c>
      <c r="J159" s="54"/>
    </row>
    <row r="160" spans="1:10" hidden="1" x14ac:dyDescent="0.2">
      <c r="A160" s="169" t="s">
        <v>11</v>
      </c>
      <c r="B160" s="301" t="s">
        <v>48</v>
      </c>
      <c r="C160" s="302"/>
      <c r="D160" s="302"/>
      <c r="E160" s="302"/>
      <c r="F160" s="302"/>
      <c r="G160" s="302"/>
      <c r="H160" s="303"/>
      <c r="I160" s="170" t="e">
        <f>#REF!</f>
        <v>#REF!</v>
      </c>
      <c r="J160" s="54"/>
    </row>
    <row r="161" spans="1:11" ht="13.5" hidden="1" thickBot="1" x14ac:dyDescent="0.25">
      <c r="A161" s="169" t="s">
        <v>12</v>
      </c>
      <c r="B161" s="280" t="s">
        <v>49</v>
      </c>
      <c r="C161" s="281"/>
      <c r="D161" s="281"/>
      <c r="E161" s="281"/>
      <c r="F161" s="281"/>
      <c r="G161" s="281"/>
      <c r="H161" s="282"/>
      <c r="I161" s="170">
        <f>I118</f>
        <v>6079.6</v>
      </c>
      <c r="J161" s="54"/>
    </row>
    <row r="162" spans="1:11" ht="13.5" hidden="1" thickBot="1" x14ac:dyDescent="0.25">
      <c r="A162" s="283" t="s">
        <v>24</v>
      </c>
      <c r="B162" s="284"/>
      <c r="C162" s="284"/>
      <c r="D162" s="284"/>
      <c r="E162" s="284"/>
      <c r="F162" s="284"/>
      <c r="G162" s="284"/>
      <c r="H162" s="285"/>
      <c r="I162" s="165" t="e">
        <f>SUM(I159:I161)</f>
        <v>#REF!</v>
      </c>
      <c r="J162" s="54"/>
    </row>
    <row r="163" spans="1:11" hidden="1" x14ac:dyDescent="0.2">
      <c r="A163" s="93" t="s">
        <v>21</v>
      </c>
      <c r="B163" s="79" t="s">
        <v>50</v>
      </c>
      <c r="C163" s="79"/>
      <c r="D163" s="79"/>
      <c r="E163" s="79"/>
      <c r="F163" s="79"/>
      <c r="G163" s="79"/>
      <c r="H163" s="79"/>
      <c r="I163" s="79"/>
      <c r="J163" s="54"/>
    </row>
    <row r="164" spans="1:11" x14ac:dyDescent="0.2">
      <c r="A164" s="93"/>
      <c r="B164" s="79"/>
      <c r="C164" s="79"/>
      <c r="D164" s="79"/>
      <c r="E164" s="79"/>
      <c r="F164" s="79"/>
      <c r="G164" s="79"/>
      <c r="H164" s="79"/>
      <c r="I164" s="79"/>
      <c r="J164" s="54"/>
    </row>
    <row r="165" spans="1:11" x14ac:dyDescent="0.2">
      <c r="A165" s="79"/>
      <c r="B165" s="79"/>
      <c r="C165" s="79"/>
      <c r="D165" s="79"/>
      <c r="E165" s="79"/>
      <c r="F165" s="79"/>
      <c r="G165" s="79"/>
      <c r="H165" s="79"/>
      <c r="I165" s="79"/>
      <c r="J165" s="54"/>
    </row>
    <row r="166" spans="1:11" s="50" customFormat="1" ht="38.25" x14ac:dyDescent="0.2">
      <c r="A166" s="171" t="s">
        <v>138</v>
      </c>
      <c r="B166" s="107" t="s">
        <v>172</v>
      </c>
      <c r="C166" s="107" t="s">
        <v>139</v>
      </c>
      <c r="D166" s="304" t="s">
        <v>140</v>
      </c>
      <c r="E166" s="304"/>
      <c r="F166" s="304"/>
      <c r="G166" s="107" t="s">
        <v>179</v>
      </c>
      <c r="H166" s="172" t="s">
        <v>173</v>
      </c>
      <c r="I166" s="172" t="s">
        <v>180</v>
      </c>
      <c r="J166" s="173"/>
    </row>
    <row r="167" spans="1:11" ht="29.25" customHeight="1" x14ac:dyDescent="0.2">
      <c r="A167" s="108">
        <v>1</v>
      </c>
      <c r="B167" s="174">
        <f>F12</f>
        <v>132404</v>
      </c>
      <c r="C167" s="175" t="s">
        <v>175</v>
      </c>
      <c r="D167" s="305" t="str">
        <f>A12</f>
        <v>Serviço de Corte de Grama e Roçada</v>
      </c>
      <c r="E167" s="305"/>
      <c r="F167" s="305"/>
      <c r="G167" s="176">
        <f>ROUND(I143/B167,4)</f>
        <v>0.17019999999999999</v>
      </c>
      <c r="H167" s="87">
        <f>G167*B167</f>
        <v>22535.160799999998</v>
      </c>
      <c r="I167" s="87">
        <f>H167*12</f>
        <v>270421.92959999997</v>
      </c>
      <c r="J167" s="54"/>
    </row>
    <row r="168" spans="1:11" x14ac:dyDescent="0.2">
      <c r="A168" s="6"/>
      <c r="B168" s="6"/>
      <c r="C168" s="6"/>
      <c r="D168" s="53"/>
      <c r="E168" s="53"/>
      <c r="F168" s="53"/>
      <c r="G168" s="53"/>
      <c r="H168" s="53"/>
      <c r="I168" s="6"/>
      <c r="J168" s="5"/>
      <c r="K168" s="5"/>
    </row>
    <row r="169" spans="1:11" x14ac:dyDescent="0.2">
      <c r="K169"/>
    </row>
    <row r="170" spans="1:11" x14ac:dyDescent="0.2">
      <c r="B170" s="75"/>
      <c r="D170" s="75"/>
      <c r="K170"/>
    </row>
    <row r="171" spans="1:11" ht="13.5" thickBot="1" x14ac:dyDescent="0.25">
      <c r="A171" s="6"/>
      <c r="B171" s="6"/>
      <c r="C171" s="6"/>
      <c r="D171" s="6"/>
      <c r="E171" s="6"/>
      <c r="F171" s="6"/>
      <c r="K171"/>
    </row>
    <row r="172" spans="1:11" x14ac:dyDescent="0.2">
      <c r="A172" s="31"/>
      <c r="B172" s="28"/>
      <c r="C172" s="28"/>
      <c r="D172" s="28"/>
      <c r="E172" s="28"/>
      <c r="F172" s="28"/>
      <c r="G172" s="29"/>
      <c r="K172"/>
    </row>
    <row r="173" spans="1:11" ht="15" x14ac:dyDescent="0.2">
      <c r="A173" s="32" t="s">
        <v>156</v>
      </c>
      <c r="B173" s="25"/>
      <c r="C173" s="25"/>
      <c r="D173" s="27"/>
      <c r="E173" s="27"/>
      <c r="F173" s="33"/>
      <c r="G173" s="8"/>
      <c r="K173"/>
    </row>
    <row r="174" spans="1:11" x14ac:dyDescent="0.2">
      <c r="A174" s="34"/>
      <c r="B174" s="25"/>
      <c r="C174" s="25"/>
      <c r="D174" s="27"/>
      <c r="E174" s="27"/>
      <c r="F174" s="27"/>
      <c r="G174" s="8"/>
      <c r="I174" s="79"/>
      <c r="K174"/>
    </row>
    <row r="175" spans="1:11" ht="15.75" thickBot="1" x14ac:dyDescent="0.25">
      <c r="A175" s="32" t="s">
        <v>181</v>
      </c>
      <c r="B175" s="25"/>
      <c r="C175" s="25"/>
      <c r="D175" s="27"/>
      <c r="E175" s="27"/>
      <c r="F175" s="27"/>
      <c r="G175" s="8"/>
      <c r="K175"/>
    </row>
    <row r="176" spans="1:11" ht="24.75" thickBot="1" x14ac:dyDescent="0.25">
      <c r="A176" s="17" t="s">
        <v>143</v>
      </c>
      <c r="B176" s="18" t="s">
        <v>144</v>
      </c>
      <c r="C176" s="18" t="s">
        <v>131</v>
      </c>
      <c r="D176" s="19" t="s">
        <v>145</v>
      </c>
      <c r="E176" s="19" t="s">
        <v>212</v>
      </c>
      <c r="F176" s="6"/>
      <c r="G176" s="8"/>
      <c r="I176" s="4"/>
      <c r="J176"/>
      <c r="K176"/>
    </row>
    <row r="177" spans="1:11" x14ac:dyDescent="0.2">
      <c r="A177" s="35" t="s">
        <v>147</v>
      </c>
      <c r="B177" s="21" t="s">
        <v>148</v>
      </c>
      <c r="C177" s="20">
        <v>0.25</v>
      </c>
      <c r="D177" s="22">
        <v>60</v>
      </c>
      <c r="E177" s="22">
        <f>C177*D177</f>
        <v>15</v>
      </c>
      <c r="F177" s="44"/>
      <c r="G177" s="8"/>
      <c r="K177"/>
    </row>
    <row r="178" spans="1:11" x14ac:dyDescent="0.2">
      <c r="A178" s="35" t="s">
        <v>149</v>
      </c>
      <c r="B178" s="21" t="s">
        <v>148</v>
      </c>
      <c r="C178" s="20">
        <v>0.33333333333333331</v>
      </c>
      <c r="D178" s="22">
        <v>36</v>
      </c>
      <c r="E178" s="22">
        <f t="shared" ref="E178:E187" si="6">C178*D178</f>
        <v>12</v>
      </c>
      <c r="F178" s="44"/>
      <c r="G178" s="8"/>
      <c r="K178"/>
    </row>
    <row r="179" spans="1:11" x14ac:dyDescent="0.2">
      <c r="A179" s="36" t="s">
        <v>163</v>
      </c>
      <c r="B179" s="21" t="s">
        <v>148</v>
      </c>
      <c r="C179" s="20">
        <v>0.16666666666666666</v>
      </c>
      <c r="D179" s="22">
        <v>31</v>
      </c>
      <c r="E179" s="22">
        <f t="shared" si="6"/>
        <v>5.1666666666666661</v>
      </c>
      <c r="F179" s="44"/>
      <c r="G179" s="8"/>
      <c r="K179"/>
    </row>
    <row r="180" spans="1:11" ht="25.5" x14ac:dyDescent="0.2">
      <c r="A180" s="36" t="s">
        <v>182</v>
      </c>
      <c r="B180" s="21" t="s">
        <v>151</v>
      </c>
      <c r="C180" s="20">
        <v>0.25</v>
      </c>
      <c r="D180" s="22">
        <v>51</v>
      </c>
      <c r="E180" s="22">
        <f t="shared" si="6"/>
        <v>12.75</v>
      </c>
      <c r="F180" s="44"/>
      <c r="G180" s="8"/>
      <c r="K180"/>
    </row>
    <row r="181" spans="1:11" x14ac:dyDescent="0.2">
      <c r="A181" s="36" t="s">
        <v>183</v>
      </c>
      <c r="B181" s="21" t="s">
        <v>148</v>
      </c>
      <c r="C181" s="20">
        <v>8.3333333333333329E-2</v>
      </c>
      <c r="D181" s="22">
        <v>34</v>
      </c>
      <c r="E181" s="22">
        <f t="shared" si="6"/>
        <v>2.833333333333333</v>
      </c>
      <c r="F181" s="44"/>
      <c r="G181" s="8"/>
      <c r="K181"/>
    </row>
    <row r="182" spans="1:11" ht="25.5" x14ac:dyDescent="0.2">
      <c r="A182" s="76" t="s">
        <v>184</v>
      </c>
      <c r="B182" s="23" t="s">
        <v>148</v>
      </c>
      <c r="C182" s="20">
        <v>8.3333333333333329E-2</v>
      </c>
      <c r="D182" s="22">
        <v>43</v>
      </c>
      <c r="E182" s="22">
        <f t="shared" si="6"/>
        <v>3.583333333333333</v>
      </c>
      <c r="F182" s="45"/>
      <c r="G182" s="8"/>
      <c r="K182"/>
    </row>
    <row r="183" spans="1:11" x14ac:dyDescent="0.2">
      <c r="A183" s="35" t="s">
        <v>152</v>
      </c>
      <c r="B183" s="21" t="s">
        <v>151</v>
      </c>
      <c r="C183" s="20">
        <v>1</v>
      </c>
      <c r="D183" s="22">
        <v>10</v>
      </c>
      <c r="E183" s="22">
        <f t="shared" si="6"/>
        <v>10</v>
      </c>
      <c r="F183" s="44"/>
      <c r="G183" s="8"/>
      <c r="K183"/>
    </row>
    <row r="184" spans="1:11" ht="24" x14ac:dyDescent="0.2">
      <c r="A184" s="37" t="s">
        <v>185</v>
      </c>
      <c r="B184" s="21" t="s">
        <v>148</v>
      </c>
      <c r="C184" s="20">
        <v>0.16666666666666666</v>
      </c>
      <c r="D184" s="22">
        <v>12</v>
      </c>
      <c r="E184" s="22">
        <f t="shared" si="6"/>
        <v>2</v>
      </c>
      <c r="F184" s="44"/>
      <c r="G184" s="8"/>
      <c r="K184"/>
    </row>
    <row r="185" spans="1:11" ht="25.5" x14ac:dyDescent="0.2">
      <c r="A185" s="35" t="s">
        <v>153</v>
      </c>
      <c r="B185" s="21" t="s">
        <v>154</v>
      </c>
      <c r="C185" s="20">
        <v>1</v>
      </c>
      <c r="D185" s="22">
        <v>30</v>
      </c>
      <c r="E185" s="22">
        <f t="shared" si="6"/>
        <v>30</v>
      </c>
      <c r="F185" s="44"/>
      <c r="G185" s="8"/>
      <c r="K185"/>
    </row>
    <row r="186" spans="1:11" ht="25.5" x14ac:dyDescent="0.2">
      <c r="A186" s="36" t="s">
        <v>166</v>
      </c>
      <c r="B186" s="77" t="s">
        <v>144</v>
      </c>
      <c r="C186" s="20">
        <v>0.16666666666666666</v>
      </c>
      <c r="D186" s="22">
        <v>30</v>
      </c>
      <c r="E186" s="22">
        <f t="shared" si="6"/>
        <v>5</v>
      </c>
      <c r="F186" s="44"/>
      <c r="G186" s="8"/>
      <c r="K186"/>
    </row>
    <row r="187" spans="1:11" x14ac:dyDescent="0.2">
      <c r="A187" s="38" t="s">
        <v>157</v>
      </c>
      <c r="B187" s="51"/>
      <c r="C187" s="51"/>
      <c r="D187" s="51"/>
      <c r="E187" s="22">
        <f t="shared" si="6"/>
        <v>0</v>
      </c>
      <c r="F187" s="6"/>
      <c r="G187" s="8"/>
      <c r="K187"/>
    </row>
    <row r="188" spans="1:11" x14ac:dyDescent="0.2">
      <c r="A188" s="286" t="s">
        <v>213</v>
      </c>
      <c r="B188" s="287"/>
      <c r="C188" s="287"/>
      <c r="D188" s="288"/>
      <c r="E188" s="24">
        <f>SUM(E177:E187)</f>
        <v>98.333333333333343</v>
      </c>
      <c r="F188" s="44"/>
      <c r="G188" s="8"/>
      <c r="K188"/>
    </row>
    <row r="189" spans="1:11" ht="16.5" customHeight="1" x14ac:dyDescent="0.2">
      <c r="A189" s="34"/>
      <c r="B189" s="25"/>
      <c r="C189" s="25"/>
      <c r="D189" s="27"/>
      <c r="E189" s="27"/>
      <c r="F189" s="6"/>
      <c r="G189" s="8"/>
      <c r="I189" s="4"/>
      <c r="J189"/>
      <c r="K189"/>
    </row>
    <row r="190" spans="1:11" ht="13.5" thickBot="1" x14ac:dyDescent="0.25">
      <c r="A190" s="46"/>
      <c r="B190" s="47"/>
      <c r="C190" s="47"/>
      <c r="D190" s="48"/>
      <c r="E190" s="48"/>
      <c r="F190" s="40"/>
      <c r="G190" s="30"/>
      <c r="K190"/>
    </row>
    <row r="191" spans="1:11" ht="13.5" thickBot="1" x14ac:dyDescent="0.25">
      <c r="A191" s="25"/>
      <c r="B191" s="25"/>
      <c r="C191" s="25"/>
      <c r="D191" s="27"/>
      <c r="E191" s="27"/>
      <c r="F191" s="27"/>
      <c r="G191" s="6"/>
      <c r="K191"/>
    </row>
    <row r="192" spans="1:11" x14ac:dyDescent="0.2">
      <c r="A192" s="31"/>
      <c r="B192" s="28"/>
      <c r="C192" s="28"/>
      <c r="D192" s="28"/>
      <c r="E192" s="28"/>
      <c r="F192" s="28"/>
      <c r="G192" s="29"/>
      <c r="K192"/>
    </row>
    <row r="193" spans="1:11" ht="15" x14ac:dyDescent="0.2">
      <c r="A193" s="32" t="s">
        <v>156</v>
      </c>
      <c r="B193" s="25"/>
      <c r="C193" s="25"/>
      <c r="D193" s="27"/>
      <c r="E193" s="27"/>
      <c r="F193" s="33"/>
      <c r="G193" s="8"/>
      <c r="K193"/>
    </row>
    <row r="194" spans="1:11" x14ac:dyDescent="0.2">
      <c r="A194" s="34"/>
      <c r="B194" s="25"/>
      <c r="C194" s="25"/>
      <c r="D194" s="27"/>
      <c r="E194" s="27"/>
      <c r="F194" s="27"/>
      <c r="G194" s="8"/>
      <c r="K194"/>
    </row>
    <row r="195" spans="1:11" ht="15.75" thickBot="1" x14ac:dyDescent="0.25">
      <c r="A195" s="32" t="s">
        <v>239</v>
      </c>
      <c r="B195" s="25"/>
      <c r="C195" s="25"/>
      <c r="D195" s="27"/>
      <c r="E195" s="27"/>
      <c r="F195" s="27"/>
      <c r="G195" s="8"/>
      <c r="K195"/>
    </row>
    <row r="196" spans="1:11" ht="24.75" thickBot="1" x14ac:dyDescent="0.25">
      <c r="A196" s="17" t="s">
        <v>143</v>
      </c>
      <c r="B196" s="18" t="s">
        <v>144</v>
      </c>
      <c r="C196" s="18" t="s">
        <v>131</v>
      </c>
      <c r="D196" s="19" t="s">
        <v>145</v>
      </c>
      <c r="E196" s="19" t="s">
        <v>210</v>
      </c>
      <c r="F196" s="6"/>
      <c r="G196" s="8"/>
      <c r="I196" s="4"/>
      <c r="J196"/>
      <c r="K196"/>
    </row>
    <row r="197" spans="1:11" x14ac:dyDescent="0.2">
      <c r="A197" s="35" t="s">
        <v>147</v>
      </c>
      <c r="B197" s="21" t="s">
        <v>148</v>
      </c>
      <c r="C197" s="20">
        <v>0.25</v>
      </c>
      <c r="D197" s="22">
        <v>60</v>
      </c>
      <c r="E197" s="22">
        <f>C197*D197</f>
        <v>15</v>
      </c>
      <c r="F197" s="44"/>
      <c r="G197" s="8"/>
      <c r="I197" s="4"/>
      <c r="J197"/>
      <c r="K197"/>
    </row>
    <row r="198" spans="1:11" x14ac:dyDescent="0.2">
      <c r="A198" s="35" t="s">
        <v>149</v>
      </c>
      <c r="B198" s="21" t="s">
        <v>148</v>
      </c>
      <c r="C198" s="20">
        <v>0.33333333333333331</v>
      </c>
      <c r="D198" s="22">
        <v>36</v>
      </c>
      <c r="E198" s="22">
        <f t="shared" ref="E198:E203" si="7">C198*D198</f>
        <v>12</v>
      </c>
      <c r="F198" s="44"/>
      <c r="G198" s="8"/>
      <c r="K198"/>
    </row>
    <row r="199" spans="1:11" x14ac:dyDescent="0.2">
      <c r="A199" s="36" t="s">
        <v>163</v>
      </c>
      <c r="B199" s="21" t="s">
        <v>148</v>
      </c>
      <c r="C199" s="20">
        <v>0.16666666666666666</v>
      </c>
      <c r="D199" s="22">
        <v>31</v>
      </c>
      <c r="E199" s="22">
        <f t="shared" si="7"/>
        <v>5.1666666666666661</v>
      </c>
      <c r="F199" s="44"/>
      <c r="G199" s="8"/>
      <c r="I199" s="4"/>
      <c r="J199"/>
      <c r="K199"/>
    </row>
    <row r="200" spans="1:11" ht="38.25" x14ac:dyDescent="0.2">
      <c r="A200" s="35" t="s">
        <v>150</v>
      </c>
      <c r="B200" s="21" t="s">
        <v>151</v>
      </c>
      <c r="C200" s="20">
        <v>0.25</v>
      </c>
      <c r="D200" s="22">
        <v>51</v>
      </c>
      <c r="E200" s="22">
        <f t="shared" si="7"/>
        <v>12.75</v>
      </c>
      <c r="F200" s="44"/>
      <c r="G200" s="8"/>
      <c r="K200"/>
    </row>
    <row r="201" spans="1:11" ht="26.25" customHeight="1" x14ac:dyDescent="0.2">
      <c r="A201" s="35" t="s">
        <v>152</v>
      </c>
      <c r="B201" s="21" t="s">
        <v>151</v>
      </c>
      <c r="C201" s="20">
        <v>1</v>
      </c>
      <c r="D201" s="22">
        <v>10</v>
      </c>
      <c r="E201" s="22">
        <f t="shared" si="7"/>
        <v>10</v>
      </c>
      <c r="F201" s="44"/>
      <c r="G201" s="8"/>
      <c r="K201"/>
    </row>
    <row r="202" spans="1:11" ht="25.5" x14ac:dyDescent="0.2">
      <c r="A202" s="35" t="s">
        <v>153</v>
      </c>
      <c r="B202" s="21" t="s">
        <v>154</v>
      </c>
      <c r="C202" s="20">
        <v>1</v>
      </c>
      <c r="D202" s="22">
        <v>30</v>
      </c>
      <c r="E202" s="22">
        <f t="shared" si="7"/>
        <v>30</v>
      </c>
      <c r="F202" s="44"/>
      <c r="G202" s="8"/>
      <c r="J202"/>
      <c r="K202"/>
    </row>
    <row r="203" spans="1:11" x14ac:dyDescent="0.2">
      <c r="A203" s="38" t="s">
        <v>157</v>
      </c>
      <c r="B203" s="85"/>
      <c r="C203" s="85"/>
      <c r="D203" s="85"/>
      <c r="E203" s="22">
        <f t="shared" si="7"/>
        <v>0</v>
      </c>
      <c r="F203" s="6"/>
      <c r="G203" s="8"/>
      <c r="J203"/>
      <c r="K203"/>
    </row>
    <row r="204" spans="1:11" x14ac:dyDescent="0.2">
      <c r="A204" s="286" t="s">
        <v>230</v>
      </c>
      <c r="B204" s="287"/>
      <c r="C204" s="287"/>
      <c r="D204" s="288"/>
      <c r="E204" s="24">
        <f>SUM(E197:E202)</f>
        <v>84.916666666666657</v>
      </c>
      <c r="F204" s="44"/>
      <c r="G204" s="8"/>
      <c r="J204"/>
      <c r="K204"/>
    </row>
    <row r="205" spans="1:11" ht="12.75" customHeight="1" x14ac:dyDescent="0.2">
      <c r="A205" s="34"/>
      <c r="B205" s="25"/>
      <c r="C205" s="25"/>
      <c r="D205" s="27"/>
      <c r="E205" s="27"/>
      <c r="F205" s="6"/>
      <c r="G205" s="8"/>
      <c r="J205"/>
      <c r="K205"/>
    </row>
    <row r="206" spans="1:11" ht="13.5" thickBot="1" x14ac:dyDescent="0.25">
      <c r="A206" s="46"/>
      <c r="B206" s="47"/>
      <c r="C206" s="47"/>
      <c r="D206" s="48"/>
      <c r="E206" s="48"/>
      <c r="F206" s="40"/>
      <c r="G206" s="30"/>
      <c r="J206"/>
      <c r="K206"/>
    </row>
    <row r="207" spans="1:11" x14ac:dyDescent="0.2">
      <c r="A207" s="34"/>
      <c r="B207" s="25"/>
      <c r="C207" s="25"/>
      <c r="D207" s="27"/>
      <c r="E207" s="27"/>
      <c r="F207" s="27"/>
      <c r="G207" s="6"/>
      <c r="J207"/>
      <c r="K207"/>
    </row>
    <row r="208" spans="1:11" ht="15" x14ac:dyDescent="0.2">
      <c r="A208" s="81" t="s">
        <v>167</v>
      </c>
      <c r="B208" s="82"/>
      <c r="C208" s="82"/>
      <c r="D208" s="83"/>
      <c r="E208" s="83"/>
      <c r="F208" s="84"/>
      <c r="G208" s="6"/>
      <c r="J208"/>
      <c r="K208"/>
    </row>
    <row r="209" spans="1:11" ht="13.5" customHeight="1" x14ac:dyDescent="0.2">
      <c r="A209" s="32" t="s">
        <v>207</v>
      </c>
      <c r="B209" s="25"/>
      <c r="C209" s="25"/>
      <c r="D209" s="27"/>
      <c r="E209" s="27"/>
      <c r="F209" s="8"/>
      <c r="G209" s="6"/>
      <c r="J209"/>
      <c r="K209"/>
    </row>
    <row r="210" spans="1:11" ht="13.5" customHeight="1" thickBot="1" x14ac:dyDescent="0.25">
      <c r="A210" s="34"/>
      <c r="B210" s="25"/>
      <c r="C210" s="25"/>
      <c r="D210" s="27"/>
      <c r="E210" s="27"/>
      <c r="F210" s="8"/>
      <c r="G210" s="6"/>
      <c r="J210"/>
      <c r="K210"/>
    </row>
    <row r="211" spans="1:11" ht="24.75" thickBot="1" x14ac:dyDescent="0.25">
      <c r="A211" s="11" t="s">
        <v>143</v>
      </c>
      <c r="B211" s="12" t="s">
        <v>144</v>
      </c>
      <c r="C211" s="12" t="s">
        <v>131</v>
      </c>
      <c r="D211" s="19" t="s">
        <v>145</v>
      </c>
      <c r="E211" s="19" t="s">
        <v>219</v>
      </c>
      <c r="F211" s="8"/>
      <c r="G211" s="6"/>
      <c r="J211"/>
      <c r="K211"/>
    </row>
    <row r="212" spans="1:11" x14ac:dyDescent="0.2">
      <c r="A212" s="39" t="s">
        <v>208</v>
      </c>
      <c r="B212" s="14" t="s">
        <v>148</v>
      </c>
      <c r="C212" s="13">
        <v>0.33333333333333331</v>
      </c>
      <c r="D212" s="15">
        <v>30</v>
      </c>
      <c r="E212" s="15">
        <f>C212*D212</f>
        <v>10</v>
      </c>
      <c r="F212" s="8"/>
      <c r="G212" s="6"/>
      <c r="J212"/>
      <c r="K212"/>
    </row>
    <row r="213" spans="1:11" x14ac:dyDescent="0.2">
      <c r="A213" s="39" t="s">
        <v>209</v>
      </c>
      <c r="B213" s="14" t="s">
        <v>148</v>
      </c>
      <c r="C213" s="13">
        <v>2</v>
      </c>
      <c r="D213" s="15">
        <v>30</v>
      </c>
      <c r="E213" s="15">
        <f t="shared" ref="E213:E218" si="8">C213*D213</f>
        <v>60</v>
      </c>
      <c r="F213" s="8"/>
      <c r="G213" s="6"/>
      <c r="J213"/>
      <c r="K213"/>
    </row>
    <row r="214" spans="1:11" x14ac:dyDescent="0.2">
      <c r="A214" s="39" t="s">
        <v>168</v>
      </c>
      <c r="B214" s="43" t="s">
        <v>144</v>
      </c>
      <c r="C214" s="13">
        <v>2</v>
      </c>
      <c r="D214" s="15">
        <v>30</v>
      </c>
      <c r="E214" s="15">
        <f t="shared" si="8"/>
        <v>60</v>
      </c>
      <c r="F214" s="8"/>
      <c r="G214" s="6"/>
      <c r="J214"/>
      <c r="K214"/>
    </row>
    <row r="215" spans="1:11" x14ac:dyDescent="0.2">
      <c r="A215" s="39" t="s">
        <v>229</v>
      </c>
      <c r="B215" s="14" t="s">
        <v>148</v>
      </c>
      <c r="C215" s="13">
        <v>500</v>
      </c>
      <c r="D215" s="15">
        <v>0.4</v>
      </c>
      <c r="E215" s="15">
        <f t="shared" si="8"/>
        <v>200</v>
      </c>
      <c r="F215" s="8"/>
      <c r="G215" s="6"/>
      <c r="J215"/>
      <c r="K215"/>
    </row>
    <row r="216" spans="1:11" ht="25.5" x14ac:dyDescent="0.2">
      <c r="A216" s="42" t="s">
        <v>169</v>
      </c>
      <c r="B216" s="43" t="s">
        <v>144</v>
      </c>
      <c r="C216" s="13">
        <v>0.16666666666666666</v>
      </c>
      <c r="D216" s="15">
        <v>30</v>
      </c>
      <c r="E216" s="15">
        <f t="shared" si="8"/>
        <v>5</v>
      </c>
      <c r="F216" s="8"/>
      <c r="G216" s="6"/>
      <c r="J216"/>
      <c r="K216"/>
    </row>
    <row r="217" spans="1:11" ht="25.5" x14ac:dyDescent="0.2">
      <c r="A217" s="42" t="s">
        <v>215</v>
      </c>
      <c r="B217" s="43" t="s">
        <v>148</v>
      </c>
      <c r="C217" s="13">
        <v>5.5555555555555552E-2</v>
      </c>
      <c r="D217" s="15">
        <v>300</v>
      </c>
      <c r="E217" s="15">
        <f t="shared" si="8"/>
        <v>16.666666666666664</v>
      </c>
      <c r="F217" s="8"/>
      <c r="G217" s="6"/>
      <c r="J217"/>
      <c r="K217"/>
    </row>
    <row r="218" spans="1:11" x14ac:dyDescent="0.2">
      <c r="A218" s="39" t="s">
        <v>157</v>
      </c>
      <c r="B218" s="43" t="s">
        <v>144</v>
      </c>
      <c r="C218" s="16"/>
      <c r="D218" s="15"/>
      <c r="E218" s="15">
        <f t="shared" si="8"/>
        <v>0</v>
      </c>
      <c r="F218" s="8"/>
      <c r="G218" s="6"/>
      <c r="K218"/>
    </row>
    <row r="219" spans="1:11" x14ac:dyDescent="0.2">
      <c r="A219" s="306" t="s">
        <v>218</v>
      </c>
      <c r="B219" s="307"/>
      <c r="C219" s="307"/>
      <c r="D219" s="308"/>
      <c r="E219" s="26">
        <f>SUM(E212:E218)</f>
        <v>351.66666666666669</v>
      </c>
      <c r="F219" s="8"/>
      <c r="G219" s="6"/>
      <c r="K219"/>
    </row>
    <row r="220" spans="1:11" x14ac:dyDescent="0.2">
      <c r="A220" s="7"/>
      <c r="B220" s="6"/>
      <c r="C220" s="6"/>
      <c r="D220" s="6"/>
      <c r="E220" s="6"/>
      <c r="F220" s="8"/>
      <c r="G220" s="6"/>
      <c r="I220" s="4"/>
      <c r="J220"/>
      <c r="K220"/>
    </row>
    <row r="221" spans="1:11" ht="13.5" thickBot="1" x14ac:dyDescent="0.25">
      <c r="A221" s="9"/>
      <c r="B221" s="10"/>
      <c r="C221" s="10"/>
      <c r="D221" s="10"/>
      <c r="E221" s="10"/>
      <c r="F221" s="30"/>
      <c r="G221" s="6"/>
      <c r="K221"/>
    </row>
    <row r="222" spans="1:11" x14ac:dyDescent="0.2">
      <c r="A222" s="34"/>
      <c r="B222" s="25"/>
      <c r="C222" s="25"/>
      <c r="D222" s="27"/>
      <c r="E222" s="27"/>
      <c r="F222" s="27"/>
      <c r="G222" s="6"/>
      <c r="K222"/>
    </row>
    <row r="223" spans="1:11" ht="15" x14ac:dyDescent="0.2">
      <c r="A223" s="32" t="s">
        <v>167</v>
      </c>
      <c r="B223" s="25"/>
      <c r="C223" s="25"/>
      <c r="D223" s="27"/>
      <c r="E223" s="27"/>
      <c r="F223" s="8"/>
      <c r="G223" s="6"/>
      <c r="I223" s="4"/>
      <c r="J223"/>
      <c r="K223"/>
    </row>
    <row r="224" spans="1:11" ht="15" x14ac:dyDescent="0.2">
      <c r="A224" s="32"/>
      <c r="B224" s="25"/>
      <c r="C224" s="25"/>
      <c r="D224" s="27"/>
      <c r="E224" s="27"/>
      <c r="F224" s="8"/>
      <c r="G224" s="6"/>
      <c r="I224" s="4"/>
      <c r="J224"/>
      <c r="K224"/>
    </row>
    <row r="225" spans="1:11" x14ac:dyDescent="0.2">
      <c r="A225" s="41" t="s">
        <v>214</v>
      </c>
      <c r="B225" s="25"/>
      <c r="C225" s="25"/>
      <c r="D225" s="27"/>
      <c r="E225" s="27"/>
      <c r="F225" s="33"/>
      <c r="G225" s="6"/>
      <c r="K225"/>
    </row>
    <row r="226" spans="1:11" x14ac:dyDescent="0.2">
      <c r="A226" s="41"/>
      <c r="B226" s="25"/>
      <c r="C226" s="25"/>
      <c r="D226" s="27"/>
      <c r="E226" s="27"/>
      <c r="F226" s="8"/>
      <c r="G226" s="6"/>
      <c r="I226" s="4"/>
      <c r="J226"/>
      <c r="K226"/>
    </row>
    <row r="227" spans="1:11" x14ac:dyDescent="0.2">
      <c r="A227" s="309" t="s">
        <v>186</v>
      </c>
      <c r="B227" s="310"/>
      <c r="C227" s="177">
        <v>2</v>
      </c>
      <c r="D227" s="80"/>
      <c r="E227" s="80"/>
      <c r="F227" s="178"/>
      <c r="G227" s="6"/>
      <c r="K227"/>
    </row>
    <row r="228" spans="1:11" ht="26.25" customHeight="1" x14ac:dyDescent="0.2">
      <c r="A228" s="311" t="s">
        <v>187</v>
      </c>
      <c r="B228" s="312"/>
      <c r="C228" s="179">
        <v>3999</v>
      </c>
      <c r="D228" s="80"/>
      <c r="E228" s="80"/>
      <c r="F228" s="178"/>
      <c r="G228" s="6"/>
      <c r="K228"/>
    </row>
    <row r="229" spans="1:11" ht="14.25" customHeight="1" x14ac:dyDescent="0.2">
      <c r="A229" s="180"/>
      <c r="B229" s="181"/>
      <c r="C229" s="181"/>
      <c r="D229" s="80"/>
      <c r="E229" s="80"/>
      <c r="F229" s="182"/>
      <c r="G229" s="6"/>
      <c r="K229"/>
    </row>
    <row r="230" spans="1:11" ht="14.25" customHeight="1" x14ac:dyDescent="0.2">
      <c r="A230" s="183" t="s">
        <v>188</v>
      </c>
      <c r="B230" s="181"/>
      <c r="C230" s="181"/>
      <c r="D230" s="80"/>
      <c r="E230" s="80"/>
      <c r="F230" s="182"/>
      <c r="G230" s="6"/>
      <c r="K230"/>
    </row>
    <row r="231" spans="1:11" ht="14.25" customHeight="1" x14ac:dyDescent="0.2">
      <c r="A231" s="313" t="s">
        <v>189</v>
      </c>
      <c r="B231" s="314"/>
      <c r="C231" s="314"/>
      <c r="D231" s="184">
        <v>0.8</v>
      </c>
      <c r="E231" s="80"/>
      <c r="F231" s="182"/>
      <c r="G231" s="6"/>
      <c r="K231"/>
    </row>
    <row r="232" spans="1:11" ht="37.5" customHeight="1" thickBot="1" x14ac:dyDescent="0.25">
      <c r="A232" s="185" t="s">
        <v>143</v>
      </c>
      <c r="B232" s="186" t="s">
        <v>144</v>
      </c>
      <c r="C232" s="187" t="s">
        <v>190</v>
      </c>
      <c r="D232" s="188" t="s">
        <v>191</v>
      </c>
      <c r="E232" s="189" t="s">
        <v>158</v>
      </c>
      <c r="F232" s="182"/>
      <c r="G232" s="6"/>
      <c r="K232"/>
    </row>
    <row r="233" spans="1:11" ht="25.5" customHeight="1" x14ac:dyDescent="0.2">
      <c r="A233" s="190" t="s">
        <v>228</v>
      </c>
      <c r="B233" s="191" t="s">
        <v>3</v>
      </c>
      <c r="C233" s="192">
        <f>D231</f>
        <v>0.8</v>
      </c>
      <c r="D233" s="193">
        <f>C228*C233</f>
        <v>3199.2000000000003</v>
      </c>
      <c r="E233" s="194">
        <f>D233/36</f>
        <v>88.866666666666674</v>
      </c>
      <c r="F233" s="182"/>
      <c r="G233" s="6"/>
      <c r="K233"/>
    </row>
    <row r="234" spans="1:11" ht="14.25" customHeight="1" x14ac:dyDescent="0.2">
      <c r="A234" s="180"/>
      <c r="B234" s="181"/>
      <c r="C234" s="181"/>
      <c r="D234" s="80"/>
      <c r="E234" s="80"/>
      <c r="F234" s="182"/>
      <c r="G234" s="6"/>
      <c r="K234"/>
    </row>
    <row r="235" spans="1:11" x14ac:dyDescent="0.2">
      <c r="A235" s="180"/>
      <c r="B235" s="181"/>
      <c r="C235" s="181"/>
      <c r="D235" s="80"/>
      <c r="E235" s="80"/>
      <c r="F235" s="178"/>
      <c r="G235" s="6"/>
      <c r="I235" s="4"/>
      <c r="J235"/>
      <c r="K235"/>
    </row>
    <row r="236" spans="1:11" x14ac:dyDescent="0.2">
      <c r="A236" s="183" t="s">
        <v>192</v>
      </c>
      <c r="B236" s="181"/>
      <c r="C236" s="181"/>
      <c r="D236" s="80"/>
      <c r="E236" s="80"/>
      <c r="F236" s="178"/>
      <c r="G236" s="6"/>
      <c r="K236"/>
    </row>
    <row r="237" spans="1:11" ht="13.5" thickBot="1" x14ac:dyDescent="0.25">
      <c r="A237" s="319" t="s">
        <v>165</v>
      </c>
      <c r="B237" s="320"/>
      <c r="C237" s="320"/>
      <c r="D237" s="321"/>
      <c r="E237" s="195">
        <v>2.0999999999999999E-3</v>
      </c>
      <c r="F237" s="196"/>
      <c r="G237" s="6"/>
      <c r="K237"/>
    </row>
    <row r="238" spans="1:11" ht="24.75" thickBot="1" x14ac:dyDescent="0.25">
      <c r="A238" s="197" t="s">
        <v>143</v>
      </c>
      <c r="B238" s="198" t="s">
        <v>144</v>
      </c>
      <c r="C238" s="199" t="s">
        <v>164</v>
      </c>
      <c r="D238" s="200" t="s">
        <v>145</v>
      </c>
      <c r="E238" s="200" t="s">
        <v>158</v>
      </c>
      <c r="F238" s="178"/>
      <c r="G238" s="6"/>
      <c r="K238"/>
    </row>
    <row r="239" spans="1:11" ht="38.25" x14ac:dyDescent="0.2">
      <c r="A239" s="201" t="s">
        <v>155</v>
      </c>
      <c r="B239" s="191" t="s">
        <v>3</v>
      </c>
      <c r="C239" s="202">
        <f>E237</f>
        <v>2.0999999999999999E-3</v>
      </c>
      <c r="D239" s="193">
        <f>C228</f>
        <v>3999</v>
      </c>
      <c r="E239" s="194">
        <f>D239*C239</f>
        <v>8.3978999999999999</v>
      </c>
      <c r="F239" s="182"/>
      <c r="G239" s="6"/>
      <c r="K239"/>
    </row>
    <row r="240" spans="1:11" x14ac:dyDescent="0.2">
      <c r="A240" s="180"/>
      <c r="B240" s="181"/>
      <c r="C240" s="203"/>
      <c r="D240" s="203"/>
      <c r="E240" s="203"/>
      <c r="F240" s="178"/>
      <c r="G240" s="6"/>
      <c r="K240"/>
    </row>
    <row r="241" spans="1:11" ht="13.5" thickBot="1" x14ac:dyDescent="0.25">
      <c r="A241" s="183" t="s">
        <v>193</v>
      </c>
      <c r="B241" s="204"/>
      <c r="C241" s="205"/>
      <c r="D241" s="80"/>
      <c r="E241" s="80"/>
      <c r="F241" s="178"/>
      <c r="G241" s="6"/>
      <c r="K241"/>
    </row>
    <row r="242" spans="1:11" ht="13.5" thickBot="1" x14ac:dyDescent="0.25">
      <c r="A242" s="197" t="s">
        <v>143</v>
      </c>
      <c r="B242" s="198" t="s">
        <v>144</v>
      </c>
      <c r="C242" s="198" t="s">
        <v>131</v>
      </c>
      <c r="D242" s="200" t="s">
        <v>145</v>
      </c>
      <c r="E242" s="200" t="s">
        <v>146</v>
      </c>
      <c r="F242" s="178"/>
      <c r="G242" s="6"/>
      <c r="K242"/>
    </row>
    <row r="243" spans="1:11" ht="25.5" x14ac:dyDescent="0.2">
      <c r="A243" s="190" t="s">
        <v>194</v>
      </c>
      <c r="B243" s="206" t="s">
        <v>195</v>
      </c>
      <c r="C243" s="207">
        <v>190</v>
      </c>
      <c r="D243" s="208">
        <v>5.67</v>
      </c>
      <c r="E243" s="193">
        <f>C243*D243</f>
        <v>1077.3</v>
      </c>
      <c r="F243" s="182"/>
      <c r="G243" s="6"/>
      <c r="K243"/>
    </row>
    <row r="244" spans="1:11" ht="38.25" x14ac:dyDescent="0.2">
      <c r="A244" s="190" t="s">
        <v>196</v>
      </c>
      <c r="B244" s="209" t="s">
        <v>197</v>
      </c>
      <c r="C244" s="207">
        <v>8</v>
      </c>
      <c r="D244" s="193">
        <v>34.119999999999997</v>
      </c>
      <c r="E244" s="193">
        <f>D244*C244</f>
        <v>272.95999999999998</v>
      </c>
      <c r="F244" s="178"/>
      <c r="G244" s="6"/>
      <c r="K244"/>
    </row>
    <row r="245" spans="1:11" ht="25.5" x14ac:dyDescent="0.2">
      <c r="A245" s="190" t="s">
        <v>198</v>
      </c>
      <c r="B245" s="206" t="s">
        <v>199</v>
      </c>
      <c r="C245" s="207">
        <v>200</v>
      </c>
      <c r="D245" s="193">
        <v>1</v>
      </c>
      <c r="E245" s="193">
        <f>C245*D245</f>
        <v>200</v>
      </c>
      <c r="F245" s="178"/>
      <c r="G245" s="6"/>
      <c r="K245"/>
    </row>
    <row r="246" spans="1:11" x14ac:dyDescent="0.2">
      <c r="A246" s="322" t="s">
        <v>159</v>
      </c>
      <c r="B246" s="323"/>
      <c r="C246" s="323"/>
      <c r="D246" s="323"/>
      <c r="E246" s="179">
        <f>SUM(E243:E245)</f>
        <v>1550.26</v>
      </c>
      <c r="F246" s="178"/>
      <c r="G246" s="6"/>
      <c r="K246"/>
    </row>
    <row r="247" spans="1:11" x14ac:dyDescent="0.2">
      <c r="A247" s="180"/>
      <c r="B247" s="181"/>
      <c r="C247" s="181"/>
      <c r="D247" s="80"/>
      <c r="E247" s="80"/>
      <c r="F247" s="178"/>
      <c r="G247" s="6"/>
      <c r="K247"/>
    </row>
    <row r="248" spans="1:11" ht="13.5" thickBot="1" x14ac:dyDescent="0.25">
      <c r="A248" s="183" t="s">
        <v>200</v>
      </c>
      <c r="B248" s="181"/>
      <c r="C248" s="181"/>
      <c r="D248" s="80"/>
      <c r="E248" s="80"/>
      <c r="F248" s="178"/>
      <c r="G248" s="6"/>
      <c r="K248"/>
    </row>
    <row r="249" spans="1:11" ht="72.75" thickBot="1" x14ac:dyDescent="0.25">
      <c r="A249" s="197" t="s">
        <v>143</v>
      </c>
      <c r="B249" s="198" t="s">
        <v>144</v>
      </c>
      <c r="C249" s="199" t="s">
        <v>201</v>
      </c>
      <c r="D249" s="210" t="s">
        <v>202</v>
      </c>
      <c r="E249" s="200" t="s">
        <v>160</v>
      </c>
      <c r="F249" s="178"/>
    </row>
    <row r="250" spans="1:11" ht="38.25" x14ac:dyDescent="0.2">
      <c r="A250" s="190" t="s">
        <v>227</v>
      </c>
      <c r="B250" s="191" t="s">
        <v>3</v>
      </c>
      <c r="C250" s="211">
        <v>0.8</v>
      </c>
      <c r="D250" s="193">
        <f>C228*C250</f>
        <v>3199.2000000000003</v>
      </c>
      <c r="E250" s="194">
        <f>D250/36</f>
        <v>88.866666666666674</v>
      </c>
      <c r="F250" s="182"/>
    </row>
    <row r="251" spans="1:11" x14ac:dyDescent="0.2">
      <c r="A251" s="180"/>
      <c r="B251" s="181"/>
      <c r="C251" s="181"/>
      <c r="D251" s="80"/>
      <c r="E251" s="80"/>
      <c r="F251" s="178"/>
    </row>
    <row r="252" spans="1:11" x14ac:dyDescent="0.2">
      <c r="A252" s="180"/>
      <c r="B252" s="181"/>
      <c r="C252" s="181"/>
      <c r="D252" s="80"/>
      <c r="E252" s="80"/>
      <c r="F252" s="178"/>
    </row>
    <row r="253" spans="1:11" x14ac:dyDescent="0.2">
      <c r="A253" s="180"/>
      <c r="B253" s="181"/>
      <c r="C253" s="181"/>
      <c r="D253" s="80"/>
      <c r="E253" s="80"/>
      <c r="F253" s="182"/>
    </row>
    <row r="254" spans="1:11" x14ac:dyDescent="0.2">
      <c r="A254" s="212" t="str">
        <f>A198</f>
        <v>Camiseta</v>
      </c>
      <c r="B254" s="56"/>
      <c r="C254" s="56"/>
      <c r="D254" s="56"/>
      <c r="E254" s="56"/>
      <c r="F254" s="213"/>
    </row>
    <row r="255" spans="1:11" x14ac:dyDescent="0.2">
      <c r="A255" s="275" t="s">
        <v>137</v>
      </c>
      <c r="B255" s="223"/>
      <c r="C255" s="223"/>
      <c r="D255" s="105" t="s">
        <v>161</v>
      </c>
      <c r="E255" s="214"/>
      <c r="F255" s="182"/>
    </row>
    <row r="256" spans="1:11" x14ac:dyDescent="0.2">
      <c r="A256" s="316" t="str">
        <f>A230</f>
        <v>1. Depreciação mensal por máquina</v>
      </c>
      <c r="B256" s="254"/>
      <c r="C256" s="254"/>
      <c r="D256" s="215">
        <f>E233</f>
        <v>88.866666666666674</v>
      </c>
      <c r="E256" s="214"/>
      <c r="F256" s="182"/>
    </row>
    <row r="257" spans="1:6" x14ac:dyDescent="0.2">
      <c r="A257" s="316" t="str">
        <f>A236</f>
        <v>2.  Remuneração do Capital  Investido mensal por máquina</v>
      </c>
      <c r="B257" s="254"/>
      <c r="C257" s="254"/>
      <c r="D257" s="215">
        <f>E239</f>
        <v>8.3978999999999999</v>
      </c>
      <c r="E257" s="214"/>
      <c r="F257" s="182"/>
    </row>
    <row r="258" spans="1:6" x14ac:dyDescent="0.2">
      <c r="A258" s="316" t="str">
        <f>A241</f>
        <v>3. Consumos mensal por máquina</v>
      </c>
      <c r="B258" s="254"/>
      <c r="C258" s="254"/>
      <c r="D258" s="215">
        <f>E246</f>
        <v>1550.26</v>
      </c>
      <c r="E258" s="214"/>
      <c r="F258" s="182"/>
    </row>
    <row r="259" spans="1:6" x14ac:dyDescent="0.2">
      <c r="A259" s="316" t="str">
        <f>A248</f>
        <v>4. Manutenção mensal por máquina</v>
      </c>
      <c r="B259" s="254"/>
      <c r="C259" s="254"/>
      <c r="D259" s="215">
        <f>E250</f>
        <v>88.866666666666674</v>
      </c>
      <c r="E259" s="214"/>
      <c r="F259" s="182"/>
    </row>
    <row r="260" spans="1:6" ht="15" x14ac:dyDescent="0.25">
      <c r="A260" s="317" t="s">
        <v>203</v>
      </c>
      <c r="B260" s="318"/>
      <c r="C260" s="318"/>
      <c r="D260" s="216">
        <f>SUM(D256:D259)</f>
        <v>1736.3912333333333</v>
      </c>
      <c r="E260" s="214"/>
      <c r="F260" s="182"/>
    </row>
    <row r="261" spans="1:6" ht="15" x14ac:dyDescent="0.25">
      <c r="A261" s="315" t="s">
        <v>204</v>
      </c>
      <c r="B261" s="315"/>
      <c r="C261" s="315"/>
      <c r="D261" s="216">
        <v>2</v>
      </c>
      <c r="E261" s="214"/>
      <c r="F261" s="214"/>
    </row>
    <row r="262" spans="1:6" ht="15" x14ac:dyDescent="0.25">
      <c r="A262" s="315" t="s">
        <v>205</v>
      </c>
      <c r="B262" s="315"/>
      <c r="C262" s="315"/>
      <c r="D262" s="216">
        <f>D260*D261</f>
        <v>3472.7824666666666</v>
      </c>
      <c r="E262" s="214"/>
      <c r="F262" s="214"/>
    </row>
    <row r="263" spans="1:6" x14ac:dyDescent="0.2">
      <c r="A263" s="6"/>
      <c r="B263" s="6"/>
      <c r="C263" s="6"/>
      <c r="D263" s="6"/>
      <c r="E263" s="6"/>
    </row>
  </sheetData>
  <mergeCells count="191">
    <mergeCell ref="A204:D204"/>
    <mergeCell ref="A219:D219"/>
    <mergeCell ref="A227:B227"/>
    <mergeCell ref="A228:B228"/>
    <mergeCell ref="A231:C231"/>
    <mergeCell ref="A262:C262"/>
    <mergeCell ref="A256:C256"/>
    <mergeCell ref="A257:C257"/>
    <mergeCell ref="A258:C258"/>
    <mergeCell ref="A259:C259"/>
    <mergeCell ref="A260:C260"/>
    <mergeCell ref="A261:C261"/>
    <mergeCell ref="A237:D237"/>
    <mergeCell ref="A246:D246"/>
    <mergeCell ref="A255:C255"/>
    <mergeCell ref="B161:H161"/>
    <mergeCell ref="A162:H162"/>
    <mergeCell ref="A188:D188"/>
    <mergeCell ref="A154:H154"/>
    <mergeCell ref="B156:G156"/>
    <mergeCell ref="A157:I157"/>
    <mergeCell ref="B158:H158"/>
    <mergeCell ref="B159:H159"/>
    <mergeCell ref="B160:H160"/>
    <mergeCell ref="D166:F166"/>
    <mergeCell ref="D167:F167"/>
    <mergeCell ref="A152:B152"/>
    <mergeCell ref="C152:D152"/>
    <mergeCell ref="E152:F152"/>
    <mergeCell ref="A153:B153"/>
    <mergeCell ref="C153:D153"/>
    <mergeCell ref="E153:F153"/>
    <mergeCell ref="A150:B150"/>
    <mergeCell ref="C150:D150"/>
    <mergeCell ref="E150:F150"/>
    <mergeCell ref="A151:B151"/>
    <mergeCell ref="C151:D151"/>
    <mergeCell ref="E151:F151"/>
    <mergeCell ref="I139:J139"/>
    <mergeCell ref="B138:H138"/>
    <mergeCell ref="I140:J140"/>
    <mergeCell ref="I141:J141"/>
    <mergeCell ref="A148:B148"/>
    <mergeCell ref="C148:D148"/>
    <mergeCell ref="E148:F148"/>
    <mergeCell ref="A149:B149"/>
    <mergeCell ref="C149:D149"/>
    <mergeCell ref="E149:F149"/>
    <mergeCell ref="B142:H142"/>
    <mergeCell ref="A143:H143"/>
    <mergeCell ref="A144:H144"/>
    <mergeCell ref="B146:G146"/>
    <mergeCell ref="A147:B147"/>
    <mergeCell ref="C147:D147"/>
    <mergeCell ref="E147:F147"/>
    <mergeCell ref="I142:J142"/>
    <mergeCell ref="I143:J143"/>
    <mergeCell ref="B135:H135"/>
    <mergeCell ref="B136:H136"/>
    <mergeCell ref="B137:H137"/>
    <mergeCell ref="B139:H139"/>
    <mergeCell ref="B140:H140"/>
    <mergeCell ref="B141:H141"/>
    <mergeCell ref="A130:H130"/>
    <mergeCell ref="B131:H131"/>
    <mergeCell ref="B132:H132"/>
    <mergeCell ref="B133:H133"/>
    <mergeCell ref="B134:H134"/>
    <mergeCell ref="B119:I119"/>
    <mergeCell ref="B120:G120"/>
    <mergeCell ref="B121:G121"/>
    <mergeCell ref="B123:G123"/>
    <mergeCell ref="B125:G125"/>
    <mergeCell ref="B127:G127"/>
    <mergeCell ref="B113:G113"/>
    <mergeCell ref="B114:G114"/>
    <mergeCell ref="B115:G115"/>
    <mergeCell ref="B116:G116"/>
    <mergeCell ref="B117:G117"/>
    <mergeCell ref="A118:G118"/>
    <mergeCell ref="B107:G107"/>
    <mergeCell ref="A108:G108"/>
    <mergeCell ref="A109:I109"/>
    <mergeCell ref="A110:I110"/>
    <mergeCell ref="B111:G111"/>
    <mergeCell ref="B112:G112"/>
    <mergeCell ref="B100:G100"/>
    <mergeCell ref="A101:G101"/>
    <mergeCell ref="A102:I102"/>
    <mergeCell ref="A103:I103"/>
    <mergeCell ref="B104:G104"/>
    <mergeCell ref="B106:G106"/>
    <mergeCell ref="B105:G105"/>
    <mergeCell ref="A75:J75"/>
    <mergeCell ref="A94:H94"/>
    <mergeCell ref="A95:I95"/>
    <mergeCell ref="B97:G97"/>
    <mergeCell ref="B98:G98"/>
    <mergeCell ref="B99:G99"/>
    <mergeCell ref="A88:G88"/>
    <mergeCell ref="A89:I89"/>
    <mergeCell ref="A91:H91"/>
    <mergeCell ref="B92:H92"/>
    <mergeCell ref="B93:H93"/>
    <mergeCell ref="B81:G81"/>
    <mergeCell ref="B83:G83"/>
    <mergeCell ref="A84:G84"/>
    <mergeCell ref="A85:I85"/>
    <mergeCell ref="A86:G86"/>
    <mergeCell ref="B87:G87"/>
    <mergeCell ref="A76:G76"/>
    <mergeCell ref="B77:G77"/>
    <mergeCell ref="B78:G78"/>
    <mergeCell ref="B79:G79"/>
    <mergeCell ref="B80:G80"/>
    <mergeCell ref="B82:G82"/>
    <mergeCell ref="B69:G69"/>
    <mergeCell ref="B70:G70"/>
    <mergeCell ref="B71:G71"/>
    <mergeCell ref="B72:G72"/>
    <mergeCell ref="A73:G73"/>
    <mergeCell ref="A74:I74"/>
    <mergeCell ref="A63:H63"/>
    <mergeCell ref="A64:I64"/>
    <mergeCell ref="B66:G66"/>
    <mergeCell ref="B67:G67"/>
    <mergeCell ref="B68:G68"/>
    <mergeCell ref="A65:J65"/>
    <mergeCell ref="B61:H61"/>
    <mergeCell ref="B62:H62"/>
    <mergeCell ref="B51:G51"/>
    <mergeCell ref="B52:G52"/>
    <mergeCell ref="B53:G53"/>
    <mergeCell ref="B54:G54"/>
    <mergeCell ref="B55:G55"/>
    <mergeCell ref="A56:H56"/>
    <mergeCell ref="A58:J58"/>
    <mergeCell ref="B40:G40"/>
    <mergeCell ref="B41:G41"/>
    <mergeCell ref="B42:G42"/>
    <mergeCell ref="B43:G43"/>
    <mergeCell ref="B44:G44"/>
    <mergeCell ref="A32:J32"/>
    <mergeCell ref="A57:I57"/>
    <mergeCell ref="A59:H59"/>
    <mergeCell ref="B60:H60"/>
    <mergeCell ref="A1:I1"/>
    <mergeCell ref="A2:I2"/>
    <mergeCell ref="A4:I4"/>
    <mergeCell ref="B5:H5"/>
    <mergeCell ref="B6:H6"/>
    <mergeCell ref="B7:H7"/>
    <mergeCell ref="A20:I20"/>
    <mergeCell ref="B22:G22"/>
    <mergeCell ref="B15:H15"/>
    <mergeCell ref="B16:H16"/>
    <mergeCell ref="B17:H17"/>
    <mergeCell ref="B18:H18"/>
    <mergeCell ref="B19:H19"/>
    <mergeCell ref="A21:J21"/>
    <mergeCell ref="A14:J14"/>
    <mergeCell ref="B8:H8"/>
    <mergeCell ref="A10:I10"/>
    <mergeCell ref="A11:C11"/>
    <mergeCell ref="D11:E11"/>
    <mergeCell ref="A12:C12"/>
    <mergeCell ref="D12:E12"/>
    <mergeCell ref="A129:J129"/>
    <mergeCell ref="A96:J96"/>
    <mergeCell ref="A90:J90"/>
    <mergeCell ref="B23:G23"/>
    <mergeCell ref="B24:G24"/>
    <mergeCell ref="B25:G25"/>
    <mergeCell ref="A33:G33"/>
    <mergeCell ref="B34:G34"/>
    <mergeCell ref="B35:G35"/>
    <mergeCell ref="A36:G36"/>
    <mergeCell ref="A37:I37"/>
    <mergeCell ref="A38:G38"/>
    <mergeCell ref="B26:G26"/>
    <mergeCell ref="B27:G27"/>
    <mergeCell ref="B28:G28"/>
    <mergeCell ref="B29:G29"/>
    <mergeCell ref="A30:H30"/>
    <mergeCell ref="B45:G45"/>
    <mergeCell ref="B46:G46"/>
    <mergeCell ref="A47:G47"/>
    <mergeCell ref="A48:I48"/>
    <mergeCell ref="A49:G49"/>
    <mergeCell ref="B50:G50"/>
    <mergeCell ref="B39:G39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Corte de grama Pregão 84-2021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2021-09-08T17:02:01Z</cp:lastPrinted>
  <dcterms:created xsi:type="dcterms:W3CDTF">2010-12-08T17:56:29Z</dcterms:created>
  <dcterms:modified xsi:type="dcterms:W3CDTF">2021-09-14T12:05:34Z</dcterms:modified>
</cp:coreProperties>
</file>